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ПОЛОЖЕНИЯ СнТ\2023 собрание Устав\итог\Новая папка\"/>
    </mc:Choice>
  </mc:AlternateContent>
  <bookViews>
    <workbookView xWindow="0" yWindow="0" windowWidth="20490" windowHeight="7605" activeTab="1"/>
  </bookViews>
  <sheets>
    <sheet name="смета 2023" sheetId="3" r:id="rId1"/>
    <sheet name="ФЭО 2023" sheetId="4" r:id="rId2"/>
    <sheet name="ШР 2023" sheetId="5" r:id="rId3"/>
  </sheets>
  <definedNames>
    <definedName name="_xlnm.Print_Titles" localSheetId="0">'смета 2023'!$10:$10</definedName>
    <definedName name="_xlnm.Print_Titles" localSheetId="1">'ФЭО 2023'!$20:$20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F28" i="4"/>
  <c r="F30" i="4"/>
  <c r="F31" i="4"/>
  <c r="F29" i="4"/>
  <c r="C57" i="3"/>
  <c r="F51" i="4"/>
  <c r="F50" i="4"/>
  <c r="F27" i="4"/>
  <c r="C24" i="3"/>
  <c r="C47" i="3"/>
  <c r="CM32" i="5"/>
  <c r="BX32" i="5"/>
  <c r="BI32" i="5"/>
  <c r="DT26" i="5"/>
  <c r="EV26" i="5"/>
  <c r="DT25" i="5"/>
  <c r="EV25" i="5"/>
  <c r="DT24" i="5"/>
  <c r="EV24" i="5"/>
  <c r="DT23" i="5"/>
  <c r="EV23" i="5"/>
  <c r="DT22" i="5"/>
  <c r="EV22" i="5"/>
  <c r="DT21" i="5"/>
  <c r="EV21" i="5"/>
  <c r="DT20" i="5"/>
  <c r="EV20" i="5"/>
  <c r="DT19" i="5"/>
  <c r="EV19" i="5"/>
  <c r="DT18" i="5"/>
  <c r="EV18" i="5"/>
  <c r="DT17" i="5"/>
  <c r="EV17" i="5"/>
  <c r="DT16" i="5"/>
  <c r="DT32" i="5"/>
  <c r="C52" i="3"/>
  <c r="EV16" i="5"/>
  <c r="EV32" i="5"/>
  <c r="F22" i="4"/>
  <c r="F78" i="4"/>
  <c r="F77" i="4"/>
  <c r="F75" i="4"/>
  <c r="F74" i="4"/>
  <c r="F73" i="4"/>
  <c r="F71" i="4"/>
  <c r="F70" i="4"/>
  <c r="F69" i="4"/>
  <c r="F67" i="4"/>
  <c r="F66" i="4"/>
  <c r="F64" i="4"/>
  <c r="F63" i="4"/>
  <c r="F62" i="4"/>
  <c r="F61" i="4"/>
  <c r="F60" i="4"/>
  <c r="F58" i="4"/>
  <c r="F57" i="4"/>
  <c r="F56" i="4"/>
  <c r="F55" i="4"/>
  <c r="F52" i="4"/>
  <c r="F48" i="4"/>
  <c r="F47" i="4"/>
  <c r="F46" i="4"/>
  <c r="F45" i="4"/>
  <c r="F44" i="4"/>
  <c r="F43" i="4"/>
  <c r="F42" i="4"/>
  <c r="F41" i="4"/>
  <c r="F40" i="4"/>
  <c r="F39" i="4"/>
  <c r="F37" i="4"/>
  <c r="F36" i="4"/>
  <c r="F35" i="4"/>
  <c r="F34" i="4"/>
  <c r="F33" i="4"/>
  <c r="F26" i="4"/>
  <c r="F25" i="4"/>
  <c r="F24" i="4"/>
  <c r="F23" i="4"/>
  <c r="F21" i="4"/>
  <c r="F38" i="4"/>
  <c r="F49" i="4"/>
  <c r="F32" i="4"/>
  <c r="F53" i="4"/>
  <c r="F80" i="4"/>
  <c r="C75" i="3"/>
  <c r="C64" i="3"/>
  <c r="C67" i="3"/>
  <c r="C71" i="3"/>
  <c r="C36" i="3"/>
  <c r="C30" i="3"/>
  <c r="C51" i="3"/>
  <c r="C17" i="3"/>
  <c r="F81" i="4"/>
  <c r="C16" i="3"/>
  <c r="C79" i="3"/>
  <c r="C78" i="3"/>
</calcChain>
</file>

<file path=xl/sharedStrings.xml><?xml version="1.0" encoding="utf-8"?>
<sst xmlns="http://schemas.openxmlformats.org/spreadsheetml/2006/main" count="342" uniqueCount="236">
  <si>
    <t>ФИНАНСОВО-ЭКОНОМИЧЕСКОЕ ОБОСНОВАНИЕ</t>
  </si>
  <si>
    <t>№ п/п</t>
  </si>
  <si>
    <t>Обоснование</t>
  </si>
  <si>
    <t>Размер (сумма) взноса, платежа, руб.</t>
  </si>
  <si>
    <t>Банковское обслуживание расчетного счета</t>
  </si>
  <si>
    <t>Почтовые расходы</t>
  </si>
  <si>
    <t>ПРИХОДНО-РАСХОДНАЯ СМЕТА</t>
  </si>
  <si>
    <t>Электрохозяйство</t>
  </si>
  <si>
    <t>Транспортный налог</t>
  </si>
  <si>
    <t>обустройство СКУД</t>
  </si>
  <si>
    <t>Содержание имущества общего пользования (ИОП)</t>
  </si>
  <si>
    <t xml:space="preserve">Облуживание, ремонт автомобиля </t>
  </si>
  <si>
    <t>Непредвиденные расходы</t>
  </si>
  <si>
    <t xml:space="preserve">Взыскание задолженностей судебные иски (приказы) </t>
  </si>
  <si>
    <t>Доходы от аренды объектов СНТ</t>
  </si>
  <si>
    <t>Доходы от размещения рекламы</t>
  </si>
  <si>
    <t>Оплата отпусков</t>
  </si>
  <si>
    <t>Единовременное премирование по итогам работы за год</t>
  </si>
  <si>
    <t>- материальная помощь в случае смерти работника</t>
  </si>
  <si>
    <t>Затраты на оплату труда и иные выплаты</t>
  </si>
  <si>
    <t>Заработная плата, начисляемая по должностным окладам с учетом районного коэффициента 1,15</t>
  </si>
  <si>
    <t>Налоги и иные обязательные платежи</t>
  </si>
  <si>
    <t>Земельный налог</t>
  </si>
  <si>
    <t>Плата за негативное воздействие на окружающую среду</t>
  </si>
  <si>
    <t>Упрощенная система налогооблажения («доходы минус расходы» по ставке 15%)</t>
  </si>
  <si>
    <t>Хозяйственные расходы</t>
  </si>
  <si>
    <t>Расходы на обслуживание и ремонт оргтехники (расходные материалы, ремонт, заправка)</t>
  </si>
  <si>
    <t>Производственно-хозяйственный инвентарь</t>
  </si>
  <si>
    <t>Канцелярские товары</t>
  </si>
  <si>
    <t>Услуги по обеспечению пожарной безопасности и охране труда</t>
  </si>
  <si>
    <t>Организационные расходы</t>
  </si>
  <si>
    <t>Услуги по разработке, администрированию сайта СНТ, оплата доменного имени</t>
  </si>
  <si>
    <t>Выплаты за работу в выходные и праздничные дни</t>
  </si>
  <si>
    <t>Содержание дорог (проездов) в границах территории СНТ</t>
  </si>
  <si>
    <t>- Ямочный ремонт</t>
  </si>
  <si>
    <t>- Отсыпка дорог (переулков и улиц)</t>
  </si>
  <si>
    <t>- Очистка от снега</t>
  </si>
  <si>
    <t>- Обслуживание ТП, линии 0,4 в границах СНТ</t>
  </si>
  <si>
    <t>- Монтаж и обслуживание счетчиков АСКУЭ</t>
  </si>
  <si>
    <t>Содержание автомобиля Niva Shevrolet</t>
  </si>
  <si>
    <t>Охрана территории</t>
  </si>
  <si>
    <t>Восстановление ограждения периметра территории СНТ</t>
  </si>
  <si>
    <t>Вывоз мусора</t>
  </si>
  <si>
    <t>Обустройство контейнерных (мусорных) площадок</t>
  </si>
  <si>
    <t>Услуги по поддержанию санитарного состояния</t>
  </si>
  <si>
    <t>Оплата электроэнергии на собственные нужды (здание правления, КПП, освещение)</t>
  </si>
  <si>
    <t>Услуги по программному обеспечению и сопровождению</t>
  </si>
  <si>
    <r>
      <t>Организационные расходы связанные с созывом и проведением общих собраний Товарищества</t>
    </r>
    <r>
      <rPr>
        <strike/>
        <sz val="10"/>
        <color theme="1"/>
        <rFont val="Arial"/>
        <family val="2"/>
        <charset val="204"/>
      </rPr>
      <t/>
    </r>
  </si>
  <si>
    <t>- Освещение перекрестков улиц</t>
  </si>
  <si>
    <t>Иные выплаты, в т.ч.</t>
  </si>
  <si>
    <t>Приходная часть, всего</t>
  </si>
  <si>
    <t>Расходная часть, всего</t>
  </si>
  <si>
    <t>Итого расходов по смете</t>
  </si>
  <si>
    <t>Штрафы, пени, госпошлина, услуги нотариуса и пр.</t>
  </si>
  <si>
    <t>- Опиловка растительности вдоль дорог</t>
  </si>
  <si>
    <t>УТВЕРЖДЕНО:</t>
  </si>
  <si>
    <t>Общим собранием СНТ "Электрометаллург"</t>
  </si>
  <si>
    <t>от "____" _______________ 202__ г.</t>
  </si>
  <si>
    <t>Председатель собрания:</t>
  </si>
  <si>
    <t>______________   ________________</t>
  </si>
  <si>
    <t>Секретарь собрания</t>
  </si>
  <si>
    <t>Показатель</t>
  </si>
  <si>
    <t>Сумма, руб.</t>
  </si>
  <si>
    <t>Председатель Товарищества</t>
  </si>
  <si>
    <t>Выплачивается на основании решения общего собрания, по представлению Правления, по результатам отчета за предыдущий год (на уровне затрат прошлого года)</t>
  </si>
  <si>
    <t>1.2</t>
  </si>
  <si>
    <t>1.1</t>
  </si>
  <si>
    <t>1.3</t>
  </si>
  <si>
    <t>1.4</t>
  </si>
  <si>
    <t>1.5</t>
  </si>
  <si>
    <t>В соответствии  с трудовым законодательством РФ</t>
  </si>
  <si>
    <t xml:space="preserve">- оплата труда по гражданско-правовым договорам </t>
  </si>
  <si>
    <t>В соответствии с законодательством РФ</t>
  </si>
  <si>
    <t>2.1</t>
  </si>
  <si>
    <t>2.2</t>
  </si>
  <si>
    <t>2.4</t>
  </si>
  <si>
    <t>2.5</t>
  </si>
  <si>
    <t xml:space="preserve">На основании договора с банком, согласно действующим тарифам </t>
  </si>
  <si>
    <t xml:space="preserve">На основании штатного расписания, утвержденного общим собранием. </t>
  </si>
  <si>
    <t>По договору. Выбор исполнителя - по результатам конкурсной процедуры, на основе не менее 3 (трех)коммерческих предложений</t>
  </si>
  <si>
    <t>По договору. Выбор исполнителя - по результатам конкурсной процедуры, на основе не менее 3 (трех) коммерческих предложений</t>
  </si>
  <si>
    <t>5.1</t>
  </si>
  <si>
    <t>5.2</t>
  </si>
  <si>
    <t>5.3</t>
  </si>
  <si>
    <t>5.4</t>
  </si>
  <si>
    <t>5.5</t>
  </si>
  <si>
    <t>4.1</t>
  </si>
  <si>
    <t>4.2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</si>
  <si>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</si>
  <si>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</si>
  <si>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</si>
  <si>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</si>
  <si>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</si>
  <si>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</si>
  <si>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</si>
  <si>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</si>
  <si>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</si>
  <si>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На основании предложений членов Товарищества. По договору. Выбор исполнителя - по результатам конкурсной процедуры, на основе не менее 3 (трех) коммерческих предложений</t>
  </si>
  <si>
    <t>На уровне затрат предыдущих периодов</t>
  </si>
  <si>
    <t>1 сотка</t>
  </si>
  <si>
    <t>В соответствии  с трудовым законодательством РФ, на основании решения общего собрания</t>
  </si>
  <si>
    <t>Содержание имущества общего пользования</t>
  </si>
  <si>
    <t>Номер и наименование статьи сметы</t>
  </si>
  <si>
    <t>1.1 Заработная плата, начисляемая по должностным окладам с учетом районного коэффициента 1,15</t>
  </si>
  <si>
    <t>1.7 Иные выплаты, в т.ч.</t>
  </si>
  <si>
    <t>2. Налоги и иные обязательные платежи</t>
  </si>
  <si>
    <t>1. Затраты на оплату труда и иные выплаты</t>
  </si>
  <si>
    <t>2.2 Земельный налог</t>
  </si>
  <si>
    <t>2.3. Плата за негативное воздействие на окружающую среду</t>
  </si>
  <si>
    <t>2.4 Транспортный налог</t>
  </si>
  <si>
    <t>2.5 Упрощенная система налогооблажения («доходы минус расходы» по ставке 15%)</t>
  </si>
  <si>
    <t>3.1 Производственно-хозяйственный инвентарь</t>
  </si>
  <si>
    <t>3.2 Канцелярские товары</t>
  </si>
  <si>
    <r>
      <t>4.1 Организационные расходы связанные с созывом и проведением общих собраний Товарищества</t>
    </r>
    <r>
      <rPr>
        <strike/>
        <sz val="10"/>
        <color theme="1"/>
        <rFont val="Arial"/>
        <family val="2"/>
        <charset val="204"/>
      </rPr>
      <t/>
    </r>
  </si>
  <si>
    <t>Содержание автомобиля Niva Shevrolet, в т.ч.</t>
  </si>
  <si>
    <t>Охрана территории, в т.ч.</t>
  </si>
  <si>
    <t>Услуги по поддержанию санитарного состояния, в т.ч.</t>
  </si>
  <si>
    <t>- Обустройство СКУД</t>
  </si>
  <si>
    <t xml:space="preserve">- Ремонт КПП </t>
  </si>
  <si>
    <t>Критерий сбора взноса (платежа)</t>
  </si>
  <si>
    <t>Единицы критерия (кол-во соток)</t>
  </si>
  <si>
    <t>размера членских и целевых взносов СНТ "ЭЛЕКТРОМЕТАЛЛУРГ" и платежей, вносимые лицами,</t>
  </si>
  <si>
    <t xml:space="preserve"> не являющимися членами СНТ "ЭЛЕКТРОМЕТАЛЛУРГ" (часть 1 статьи 5 Федерального закона № 217-ФЗ)</t>
  </si>
  <si>
    <t>Платеж за использования объектов инфраструктуры СНТ «Электрометаллург» для лиц осуществляющих ведение садоводства на садовых земельных участках, расположенных в границах территории, без участия в товариществе членов Товарищества за 1 (одну) сотку</t>
  </si>
  <si>
    <t>На основании решения общего собрания</t>
  </si>
  <si>
    <t>п.6 ФЭО на 2022 г.</t>
  </si>
  <si>
    <t>п.7 ФЭО на 2022 г.</t>
  </si>
  <si>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</si>
  <si>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</si>
  <si>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</si>
  <si>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</si>
  <si>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</si>
  <si>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</si>
  <si>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</si>
  <si>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</si>
  <si>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</si>
  <si>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</si>
  <si>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</si>
  <si>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</si>
  <si>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</si>
  <si>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</si>
  <si>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</si>
  <si>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</si>
  <si>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</si>
  <si>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</si>
  <si>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</si>
  <si>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</si>
  <si>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</si>
  <si>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</si>
  <si>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</si>
  <si>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</si>
  <si>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наименование</t>
  </si>
  <si>
    <t>код</t>
  </si>
  <si>
    <t>администрация</t>
  </si>
  <si>
    <t>рабочие</t>
  </si>
  <si>
    <t>Итого</t>
  </si>
  <si>
    <t>(личная подпись)</t>
  </si>
  <si>
    <t>(расшифровка подписи)</t>
  </si>
  <si>
    <t>Юрист</t>
  </si>
  <si>
    <t xml:space="preserve">- оплата услуг охранного предприятия по договору </t>
  </si>
  <si>
    <t>- оплата услуг по ведению бухгалтерского и налогового учета по договору</t>
  </si>
  <si>
    <t>2.1 Страховые взносы (в ПФ — 22%, в ФСС — 2,9%, в ФФОМС — 5,1%, в ФСС НС — 0,2%)</t>
  </si>
  <si>
    <t>СНТ "ЭЛЕКТРОМЕТАЛЛУРГ" на 2023 год</t>
  </si>
  <si>
    <t>Страховые (социальные) взносы (единый 30% ФСС НС — 0,2%)</t>
  </si>
  <si>
    <t>Планируемый остаток на 2024 г.</t>
  </si>
  <si>
    <t>4</t>
  </si>
  <si>
    <t>на 2023 год</t>
  </si>
  <si>
    <t>Целевые взносы на 2023 год не предусмотрены</t>
  </si>
  <si>
    <t>п.2 ФЭО на 2023 г.</t>
  </si>
  <si>
    <t>п.1 ФЭО на 2023 г.</t>
  </si>
  <si>
    <t>п.3 ФЭО на 2023 г.</t>
  </si>
  <si>
    <t>п.4 ФЭО на 2023 г.</t>
  </si>
  <si>
    <t>п.5 ФЭО на 2023 г.</t>
  </si>
  <si>
    <t>услуги по аттестации рабочих мест</t>
  </si>
  <si>
    <t>_________________________ Е.С. Бакланов</t>
  </si>
  <si>
    <t>_________________________ Е.С.Бакланов</t>
  </si>
  <si>
    <t>Садоводческое некоммерческое товарищество "ЭЛЕКТРОМЕТАЛЛУРГ"</t>
  </si>
  <si>
    <t>1</t>
  </si>
  <si>
    <t>В год</t>
  </si>
  <si>
    <t>ур.к-т 15%</t>
  </si>
  <si>
    <t>Председатель</t>
  </si>
  <si>
    <t xml:space="preserve">Зам. председателя </t>
  </si>
  <si>
    <t>Делопроизводитель</t>
  </si>
  <si>
    <t xml:space="preserve">Инженер по землеустройству </t>
  </si>
  <si>
    <t>Мастер комплексной бригады</t>
  </si>
  <si>
    <t>Бухгалтер-кассир</t>
  </si>
  <si>
    <t>Электрик</t>
  </si>
  <si>
    <t>Рабочий комплексной бригады</t>
  </si>
  <si>
    <t>Уборщица</t>
  </si>
  <si>
    <t>Водитель</t>
  </si>
  <si>
    <t>Величина членского взноса в 2023 году за 1 (одну) сотку</t>
  </si>
  <si>
    <t>Выделение границ СНТ (кадастровые работы)</t>
  </si>
  <si>
    <t>4.3</t>
  </si>
  <si>
    <r>
      <t xml:space="preserve">Резерв на кассовый разрыв </t>
    </r>
    <r>
      <rPr>
        <b/>
        <sz val="11"/>
        <color rgb="FFFF0000"/>
        <rFont val="Arial"/>
        <family val="2"/>
        <charset val="204"/>
      </rPr>
      <t>(в т.ч. долги предыдущих периодов</t>
    </r>
    <r>
      <rPr>
        <b/>
        <sz val="11"/>
        <color theme="1"/>
        <rFont val="Arial"/>
        <family val="2"/>
        <charset val="204"/>
      </rPr>
      <t>)</t>
    </r>
  </si>
  <si>
    <t>Резерв на кассовый разрыв ( в т.ч.оплата задолженности по электроэнергии с гарантирующим поставщиком)</t>
  </si>
  <si>
    <t>4.3 Обучение персонала</t>
  </si>
  <si>
    <t>1.2 Выплаты за работу в выходные и праздничные дни</t>
  </si>
  <si>
    <t>1.3 Доплаты и надбавки (сверхурочная работа, совместительство)</t>
  </si>
  <si>
    <t>1.3 Оплата отпусков</t>
  </si>
  <si>
    <t>1.4 Единовременное премирование по итогам работы за год</t>
  </si>
  <si>
    <t>Обучение персонала</t>
  </si>
  <si>
    <t>замена расходных материалов (лампочки,фотоэлемент,реле, автомат,насос и т.п.)</t>
  </si>
  <si>
    <t>Освещение перекрестков улиц</t>
  </si>
  <si>
    <t>Бензин, страхование</t>
  </si>
  <si>
    <t>3.3 Почтовые расходы</t>
  </si>
  <si>
    <t>3.4 Расходы на обслуживание и ремонт оргтехники (расходные материалы, ремонт, заправка)</t>
  </si>
  <si>
    <t>3.5 Банковское обслуживание расчетного счета</t>
  </si>
  <si>
    <t>3.7 Услуги по аттестации рабочих мест</t>
  </si>
  <si>
    <t>3.9 Оплата электроэнергии на собственные нужды (здание правления, КПП, освещение)</t>
  </si>
  <si>
    <t xml:space="preserve">оплата услуг охранного предприятия по договору </t>
  </si>
  <si>
    <t>материальная помощь в случае смерти работника</t>
  </si>
  <si>
    <t>оплата услуг по ведению бухгалтерского и налогового учета по договору</t>
  </si>
  <si>
    <t xml:space="preserve">оплата труда по гражданско-правовым договорам </t>
  </si>
  <si>
    <t>ЧЛЕНСКИЕ ВЗНОСЫ (ПЛАТЕЖИ НЕ ЧЛЕНОВ СНТ) 18531*950</t>
  </si>
  <si>
    <t>Доходы от аренды объектов СНТ, размещения рекламы,суммы взысканной задолженности</t>
  </si>
  <si>
    <t>В соответствии с договорами аренды объектов, на основании гражданского законодательства РФ</t>
  </si>
  <si>
    <t>По договору. Выбор исполнителя - по результатам конкурсной процедуры, на основе не менее 2 (двух) коммерческих предложений</t>
  </si>
  <si>
    <t>6</t>
  </si>
  <si>
    <t>5.6</t>
  </si>
  <si>
    <t>Оплата задолженности на счет ООО "Уралэнергосбыт" за потребленную электроэнергию в течении 2021-2022 гг (учтенную общим электросчетчиком  СНТ, ввиду несвоевременной оплаты  садоводами- злостными неплательщиками по окончании периода (в том числе не оформивших прямые договоры с УЭС)) , наличие дебиторской задолженности по взносам. Резерв на кассовый "разрыв" включен в смету по факту предыдущих лет</t>
  </si>
  <si>
    <r>
      <t xml:space="preserve">4.2 Услуги по разработке, администрированию сайта СНТ, оплата доменного имени 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002060"/>
        <rFont val="Arial"/>
        <family val="2"/>
        <charset val="204"/>
      </rPr>
      <t>Разработка модуля обмена данными между 1С и Сайтом список участков(интеграция данных из базы 1С в личные кабинеты садоводов на сайте СНТ),
садоводы, баланс личных счетов, информация об оплате, показания;               Подключение онлайн оплаты на сайте(обеспечение возможности оплаты через сайт СНТ)</t>
    </r>
  </si>
  <si>
    <r>
      <t xml:space="preserve">Ямочный ремонт                                                                                    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color rgb="FF002060"/>
        <rFont val="Arial"/>
        <family val="2"/>
        <charset val="204"/>
      </rPr>
      <t xml:space="preserve">            услуги по устройству покрытия проезда (8 переулок)из асфальтобетонной смеси;услуги по устройству ямочного ремонта проезда ( на участке от 2 -я проходная  до 16 ул.-5 пер.) из асфальтобетонной смеси ;услуги по устройству  ямочного ремонта проезда ( на участке от 3 -я проходная  до 8 -пер.) из асфальтобетонной смеси( около 4900 м2)</t>
    </r>
  </si>
  <si>
    <r>
      <t xml:space="preserve">Опиловка растительности вдоль дорог                                                                      </t>
    </r>
    <r>
      <rPr>
        <i/>
        <sz val="10"/>
        <color theme="4" tint="-0.499984740745262"/>
        <rFont val="Arial"/>
        <family val="2"/>
        <charset val="204"/>
      </rPr>
      <t>8 улица  уч.59-60/переулок 7;1 улица, 8 улица по 22 улица/8 переулок; 1,2,3- КПП</t>
    </r>
  </si>
  <si>
    <r>
      <t xml:space="preserve">Выделение границ СНТ (кадастровые работы):                                                  </t>
    </r>
    <r>
      <rPr>
        <sz val="10"/>
        <rFont val="Arial"/>
        <family val="2"/>
        <charset val="204"/>
      </rPr>
      <t>подготовка схемы границ земельного участка(ЗУ) на кадастровом плане территории СНТ; утверждение схемы границ на кадастровом плане территории ОМС; подготовка межевого плана по образованию ЗУ путем раздела ЗУ с кадастровым №74:19:1106004:2804(в т.ч. корректировка ЗУ, относящихся к ЗУ общего пользования)</t>
    </r>
  </si>
  <si>
    <r>
      <t xml:space="preserve">Очистка от снега                                                                                                       </t>
    </r>
    <r>
      <rPr>
        <i/>
        <sz val="10"/>
        <color rgb="FF0070C0"/>
        <rFont val="Arial"/>
        <family val="2"/>
        <charset val="204"/>
      </rPr>
      <t>8 улица,1 улица,4 улица,6 улица,переулок 8, переулок 16, переулки 2-14, проезды от 1,2,3- КПП),16 улица/20 улица межсадовая,14 улица/12 переулок/6улица,13 переулок/4 улица по 15 переулку до 1 улицы, от 16 улицы до 12 улицы по 14 переулку,12 улица до 15 переулка, по 15 переулку до 4 улицы</t>
    </r>
  </si>
  <si>
    <t>- Бензин (пробег 30000 км.), страхование</t>
  </si>
  <si>
    <t>- Облуживание, ремонт автомобиля                                                                              (техобслуживание:масло двигателя-замена,фильтра,колодки,коробка,стойки,коробка сцепления,тяга рулевая)</t>
  </si>
  <si>
    <r>
      <t>Восстановление ограждения периметра территории СНТ                           (периметр ограждения 500 м: материал Сетка-рабица 50x50 мм 1.8x10 м оцинкованная, ямобур, цемент- 10 мешков/2500 руб, труба 3м/ 1м* 250 руб.-120 шт*3м) вдоль дороги 1я улица( 1участок /1я улица /1 квартал по 6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квартал</t>
    </r>
    <r>
      <rPr>
        <i/>
        <sz val="10"/>
        <color theme="1"/>
        <rFont val="Arial"/>
        <family val="2"/>
        <charset val="204"/>
      </rPr>
      <t xml:space="preserve"> /6 улица/ 59 участок)</t>
    </r>
  </si>
  <si>
    <t>Освещение перекрестков улиц (замена и установка фотоэлементов,лампочек,реле,спецтехника- автовышка)</t>
  </si>
  <si>
    <t>05.04.2023г.</t>
  </si>
  <si>
    <t>Обустройство контейнерных (мусорных) площадок:                                        отсыпка Щебень фракция 5-20 / 50 тонн;покупка контейнера 9 куб. -1 шт.</t>
  </si>
  <si>
    <t>По договору  с ООО "Риконт Инвест" по транспортированию и размещению отходов увеличился объем ТКО, исполнителем произведена индексация тарифов.</t>
  </si>
  <si>
    <t>Вывоз мусора (объем 7000 куб.м )</t>
  </si>
  <si>
    <r>
      <t xml:space="preserve">3.8 Услуги по обеспечению пожарной безопасности и охране труда                      </t>
    </r>
    <r>
      <rPr>
        <sz val="9"/>
        <color theme="1"/>
        <rFont val="Arial"/>
        <family val="2"/>
        <charset val="204"/>
      </rPr>
      <t xml:space="preserve">(установка указателей, огнетушителей и т.п. в соответствии с требованиями, регламентируемыми Постановлением Правительства РФ от 16.09.2020 № 1479 (в ред. от 24.10.2022) «Об утверждении Правил Противопожарного режима в Российской Федерации»)  </t>
    </r>
    <r>
      <rPr>
        <sz val="10"/>
        <color rgb="FFFF0000"/>
        <rFont val="Arial"/>
        <family val="2"/>
        <charset val="204"/>
      </rPr>
      <t xml:space="preserve">                                   </t>
    </r>
  </si>
  <si>
    <t xml:space="preserve">3.6 Услуги по программному обеспечению и сопровождению                                                (продление лицензий для 1С-БитриксСтандарт + готовое решение whatAsoft: Управляющая компания ЖКХ;Доработка личного кабинета сайта под данные из 1С,Разработка раздела с объявлениями и обсуждениями на сайте,Разработка базы полезных контактов для садоводов,Техническая поддержка сайта)
</t>
  </si>
  <si>
    <r>
      <t>Отсыпка дорог (переулков и улиц)</t>
    </r>
    <r>
      <rPr>
        <i/>
        <sz val="10"/>
        <color rgb="FFFF0000"/>
        <rFont val="Arial"/>
        <family val="2"/>
        <charset val="204"/>
      </rPr>
      <t xml:space="preserve">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</si>
</sst>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5"/>
      <color rgb="FF3C3C3C"/>
      <name val="Arial"/>
      <family val="2"/>
      <charset val="204"/>
    </font>
    <font>
      <sz val="11"/>
      <color rgb="FF3C3C3C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rgb="FF7030A0"/>
      <name val="Arial"/>
      <family val="2"/>
      <charset val="204"/>
    </font>
    <font>
      <sz val="10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i/>
      <sz val="10"/>
      <color rgb="FF0070C0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49" fontId="0" fillId="0" borderId="0" xfId="0" applyNumberFormat="1"/>
    <xf numFmtId="0" fontId="5" fillId="0" borderId="0" xfId="0" applyFont="1"/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/>
    <xf numFmtId="0" fontId="8" fillId="0" borderId="2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/>
    <xf numFmtId="0" fontId="10" fillId="0" borderId="3" xfId="0" applyFont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/>
    <xf numFmtId="0" fontId="10" fillId="0" borderId="3" xfId="0" applyFont="1" applyFill="1" applyBorder="1" applyAlignment="1">
      <alignment horizontal="left" vertical="top" wrapText="1"/>
    </xf>
    <xf numFmtId="0" fontId="4" fillId="3" borderId="23" xfId="0" applyFont="1" applyFill="1" applyBorder="1"/>
    <xf numFmtId="0" fontId="0" fillId="0" borderId="10" xfId="0" applyBorder="1"/>
    <xf numFmtId="0" fontId="0" fillId="0" borderId="13" xfId="0" applyBorder="1"/>
    <xf numFmtId="0" fontId="0" fillId="0" borderId="10" xfId="0" applyBorder="1" applyAlignment="1">
      <alignment horizontal="right"/>
    </xf>
    <xf numFmtId="49" fontId="11" fillId="3" borderId="1" xfId="0" applyNumberFormat="1" applyFont="1" applyFill="1" applyBorder="1"/>
    <xf numFmtId="49" fontId="10" fillId="0" borderId="27" xfId="0" applyNumberFormat="1" applyFont="1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3" borderId="8" xfId="0" applyFill="1" applyBorder="1"/>
    <xf numFmtId="0" fontId="6" fillId="4" borderId="3" xfId="0" applyFont="1" applyFill="1" applyBorder="1" applyAlignment="1">
      <alignment horizontal="left" vertical="top" wrapText="1"/>
    </xf>
    <xf numFmtId="0" fontId="0" fillId="4" borderId="10" xfId="0" applyFill="1" applyBorder="1"/>
    <xf numFmtId="49" fontId="6" fillId="4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49" fontId="6" fillId="4" borderId="2" xfId="0" applyNumberFormat="1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/>
    <xf numFmtId="0" fontId="0" fillId="3" borderId="15" xfId="0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6" fillId="0" borderId="0" xfId="0" applyFont="1"/>
    <xf numFmtId="49" fontId="3" fillId="0" borderId="0" xfId="0" applyNumberFormat="1" applyFont="1" applyAlignment="1">
      <alignment horizontal="centerContinuous"/>
    </xf>
    <xf numFmtId="49" fontId="4" fillId="3" borderId="14" xfId="0" applyNumberFormat="1" applyFont="1" applyFill="1" applyBorder="1"/>
    <xf numFmtId="49" fontId="8" fillId="0" borderId="9" xfId="0" applyNumberFormat="1" applyFont="1" applyBorder="1"/>
    <xf numFmtId="49" fontId="8" fillId="0" borderId="11" xfId="0" applyNumberFormat="1" applyFont="1" applyBorder="1"/>
    <xf numFmtId="49" fontId="4" fillId="3" borderId="22" xfId="0" applyNumberFormat="1" applyFont="1" applyFill="1" applyBorder="1" applyAlignment="1">
      <alignment horizontal="left" vertical="top"/>
    </xf>
    <xf numFmtId="49" fontId="6" fillId="4" borderId="9" xfId="0" applyNumberFormat="1" applyFont="1" applyFill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/>
    </xf>
    <xf numFmtId="49" fontId="6" fillId="4" borderId="14" xfId="0" applyNumberFormat="1" applyFont="1" applyFill="1" applyBorder="1" applyAlignment="1">
      <alignment horizontal="left" vertical="top"/>
    </xf>
    <xf numFmtId="49" fontId="6" fillId="4" borderId="24" xfId="0" applyNumberFormat="1" applyFont="1" applyFill="1" applyBorder="1" applyAlignment="1">
      <alignment horizontal="left" vertical="top"/>
    </xf>
    <xf numFmtId="49" fontId="8" fillId="0" borderId="25" xfId="0" applyNumberFormat="1" applyFont="1" applyFill="1" applyBorder="1" applyAlignment="1">
      <alignment horizontal="left" vertical="top"/>
    </xf>
    <xf numFmtId="49" fontId="8" fillId="0" borderId="14" xfId="0" applyNumberFormat="1" applyFont="1" applyBorder="1"/>
    <xf numFmtId="49" fontId="7" fillId="0" borderId="24" xfId="0" applyNumberFormat="1" applyFont="1" applyBorder="1" applyAlignment="1">
      <alignment horizontal="right" vertical="top"/>
    </xf>
    <xf numFmtId="49" fontId="7" fillId="0" borderId="24" xfId="0" applyNumberFormat="1" applyFont="1" applyFill="1" applyBorder="1" applyAlignment="1">
      <alignment horizontal="right" vertical="top"/>
    </xf>
    <xf numFmtId="49" fontId="8" fillId="0" borderId="9" xfId="0" applyNumberFormat="1" applyFont="1" applyFill="1" applyBorder="1" applyAlignment="1">
      <alignment horizontal="right" vertical="top"/>
    </xf>
    <xf numFmtId="49" fontId="8" fillId="0" borderId="9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right" vertical="top"/>
    </xf>
    <xf numFmtId="49" fontId="8" fillId="0" borderId="25" xfId="0" applyNumberFormat="1" applyFont="1" applyBorder="1" applyAlignment="1">
      <alignment horizontal="right" vertical="top"/>
    </xf>
    <xf numFmtId="49" fontId="8" fillId="0" borderId="14" xfId="0" applyNumberFormat="1" applyFont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6" fillId="4" borderId="4" xfId="0" applyNumberFormat="1" applyFont="1" applyFill="1" applyBorder="1" applyAlignment="1">
      <alignment vertical="top" wrapText="1"/>
    </xf>
    <xf numFmtId="4" fontId="4" fillId="3" borderId="20" xfId="0" applyNumberFormat="1" applyFon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6" fillId="4" borderId="2" xfId="0" applyNumberFormat="1" applyFont="1" applyFill="1" applyBorder="1" applyAlignment="1">
      <alignment horizontal="right" vertical="top"/>
    </xf>
    <xf numFmtId="4" fontId="10" fillId="0" borderId="2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49" fontId="7" fillId="0" borderId="1" xfId="0" applyNumberFormat="1" applyFont="1" applyFill="1" applyBorder="1"/>
    <xf numFmtId="0" fontId="8" fillId="0" borderId="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13" fillId="0" borderId="0" xfId="0" applyFont="1" applyFill="1"/>
    <xf numFmtId="0" fontId="14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 indent="2"/>
    </xf>
    <xf numFmtId="49" fontId="8" fillId="0" borderId="12" xfId="0" applyNumberFormat="1" applyFont="1" applyFill="1" applyBorder="1" applyAlignment="1">
      <alignment vertical="top" wrapText="1"/>
    </xf>
    <xf numFmtId="0" fontId="6" fillId="0" borderId="0" xfId="0" applyNumberFormat="1" applyFont="1" applyFill="1"/>
    <xf numFmtId="0" fontId="6" fillId="4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7" fillId="0" borderId="29" xfId="0" applyNumberFormat="1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top" wrapText="1"/>
    </xf>
    <xf numFmtId="49" fontId="6" fillId="4" borderId="17" xfId="0" applyNumberFormat="1" applyFont="1" applyFill="1" applyBorder="1" applyAlignment="1">
      <alignment vertical="top" wrapText="1"/>
    </xf>
    <xf numFmtId="2" fontId="6" fillId="4" borderId="18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wrapText="1"/>
    </xf>
    <xf numFmtId="0" fontId="0" fillId="4" borderId="5" xfId="0" applyFill="1" applyBorder="1"/>
    <xf numFmtId="2" fontId="6" fillId="4" borderId="15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left" vertical="top" wrapText="1"/>
    </xf>
    <xf numFmtId="0" fontId="6" fillId="4" borderId="1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wrapText="1"/>
    </xf>
    <xf numFmtId="0" fontId="8" fillId="4" borderId="5" xfId="0" applyFont="1" applyFill="1" applyBorder="1"/>
    <xf numFmtId="49" fontId="6" fillId="4" borderId="7" xfId="0" applyNumberFormat="1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top" wrapText="1" indent="2"/>
    </xf>
    <xf numFmtId="2" fontId="6" fillId="4" borderId="8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3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5" fillId="0" borderId="0" xfId="0" applyNumberFormat="1" applyFont="1" applyFill="1"/>
    <xf numFmtId="49" fontId="7" fillId="0" borderId="3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/>
    <xf numFmtId="0" fontId="6" fillId="0" borderId="0" xfId="0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Alignment="1"/>
    <xf numFmtId="0" fontId="15" fillId="0" borderId="0" xfId="0" applyNumberFormat="1" applyFont="1" applyFill="1"/>
    <xf numFmtId="0" fontId="0" fillId="0" borderId="12" xfId="0" applyFill="1" applyBorder="1" applyAlignment="1">
      <alignment horizontal="center"/>
    </xf>
    <xf numFmtId="2" fontId="6" fillId="5" borderId="28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7" fillId="0" borderId="9" xfId="0" applyNumberFormat="1" applyFont="1" applyBorder="1" applyAlignment="1">
      <alignment horizontal="right" vertical="top"/>
    </xf>
    <xf numFmtId="49" fontId="4" fillId="3" borderId="9" xfId="0" applyNumberFormat="1" applyFont="1" applyFill="1" applyBorder="1"/>
    <xf numFmtId="0" fontId="0" fillId="3" borderId="10" xfId="0" applyFill="1" applyBorder="1"/>
    <xf numFmtId="49" fontId="4" fillId="3" borderId="11" xfId="0" applyNumberFormat="1" applyFont="1" applyFill="1" applyBorder="1"/>
    <xf numFmtId="49" fontId="11" fillId="3" borderId="12" xfId="0" applyNumberFormat="1" applyFont="1" applyFill="1" applyBorder="1"/>
    <xf numFmtId="4" fontId="2" fillId="3" borderId="12" xfId="0" applyNumberFormat="1" applyFont="1" applyFill="1" applyBorder="1" applyAlignment="1">
      <alignment horizontal="right" vertical="top"/>
    </xf>
    <xf numFmtId="0" fontId="0" fillId="3" borderId="13" xfId="0" applyFill="1" applyBorder="1"/>
    <xf numFmtId="0" fontId="0" fillId="4" borderId="10" xfId="0" applyFill="1" applyBorder="1" applyAlignment="1">
      <alignment vertical="top"/>
    </xf>
    <xf numFmtId="0" fontId="1" fillId="0" borderId="0" xfId="0" applyFont="1" applyAlignment="1">
      <alignment horizontal="right"/>
    </xf>
    <xf numFmtId="0" fontId="6" fillId="4" borderId="16" xfId="0" applyFont="1" applyFill="1" applyBorder="1" applyAlignment="1">
      <alignment horizontal="center" vertical="top"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32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right" vertical="top"/>
    </xf>
    <xf numFmtId="4" fontId="10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Fill="1" applyBorder="1" applyAlignment="1">
      <alignment horizontal="right" vertical="top"/>
    </xf>
    <xf numFmtId="49" fontId="19" fillId="0" borderId="1" xfId="0" applyNumberFormat="1" applyFont="1" applyFill="1" applyBorder="1" applyAlignment="1">
      <alignment horizontal="left" vertical="top" wrapText="1" indent="2"/>
    </xf>
    <xf numFmtId="0" fontId="20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/>
    <xf numFmtId="4" fontId="21" fillId="4" borderId="26" xfId="0" applyNumberFormat="1" applyFont="1" applyFill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left" vertical="top" wrapText="1" indent="2"/>
    </xf>
    <xf numFmtId="2" fontId="8" fillId="0" borderId="1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6" fillId="4" borderId="40" xfId="0" applyFont="1" applyFill="1" applyBorder="1" applyAlignment="1">
      <alignment horizontal="center" vertical="top" wrapText="1"/>
    </xf>
    <xf numFmtId="0" fontId="8" fillId="4" borderId="41" xfId="0" applyFont="1" applyFill="1" applyBorder="1" applyAlignment="1">
      <alignment horizontal="left" vertical="top" wrapText="1"/>
    </xf>
    <xf numFmtId="2" fontId="6" fillId="4" borderId="42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right" vertical="top"/>
    </xf>
    <xf numFmtId="0" fontId="24" fillId="4" borderId="12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/>
    </xf>
    <xf numFmtId="0" fontId="8" fillId="4" borderId="17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0" fontId="8" fillId="4" borderId="4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top" wrapText="1" indent="2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7" fillId="5" borderId="21" xfId="0" applyNumberFormat="1" applyFont="1" applyFill="1" applyBorder="1" applyAlignment="1">
      <alignment vertical="top" wrapText="1"/>
    </xf>
    <xf numFmtId="49" fontId="7" fillId="5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9" fontId="17" fillId="0" borderId="36" xfId="0" applyNumberFormat="1" applyFont="1" applyFill="1" applyBorder="1" applyAlignment="1">
      <alignment horizontal="left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49" fontId="17" fillId="0" borderId="2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2" workbookViewId="0">
      <selection activeCell="A74" sqref="A74"/>
    </sheetView>
  </sheetViews>
  <sheetFormatPr defaultRowHeight="15" x14ac:dyDescent="0.25"/>
  <cols>
    <col min="1" max="1" width="6.42578125" style="1" customWidth="1"/>
    <col min="2" max="2" width="87.140625" customWidth="1"/>
    <col min="3" max="3" width="15.85546875" customWidth="1"/>
    <col min="4" max="4" width="16.28515625" customWidth="1"/>
    <col min="6" max="6" width="15.85546875" customWidth="1"/>
  </cols>
  <sheetData>
    <row r="1" spans="1:6" x14ac:dyDescent="0.25">
      <c r="B1" s="2"/>
      <c r="C1" s="180" t="s">
        <v>55</v>
      </c>
      <c r="D1" s="180"/>
    </row>
    <row r="2" spans="1:6" x14ac:dyDescent="0.25">
      <c r="C2" s="33"/>
      <c r="D2" s="134" t="s">
        <v>56</v>
      </c>
    </row>
    <row r="3" spans="1:6" x14ac:dyDescent="0.25">
      <c r="B3" s="2"/>
      <c r="C3" t="s">
        <v>57</v>
      </c>
    </row>
    <row r="4" spans="1:6" x14ac:dyDescent="0.25">
      <c r="B4" s="2"/>
      <c r="C4" t="s">
        <v>58</v>
      </c>
    </row>
    <row r="5" spans="1:6" x14ac:dyDescent="0.25">
      <c r="B5" s="2"/>
      <c r="C5" t="s">
        <v>59</v>
      </c>
    </row>
    <row r="6" spans="1:6" x14ac:dyDescent="0.25">
      <c r="B6" s="2"/>
      <c r="C6" t="s">
        <v>60</v>
      </c>
    </row>
    <row r="7" spans="1:6" x14ac:dyDescent="0.25">
      <c r="B7" s="2"/>
      <c r="C7" t="s">
        <v>59</v>
      </c>
    </row>
    <row r="8" spans="1:6" ht="18.75" x14ac:dyDescent="0.3">
      <c r="A8" s="34" t="s">
        <v>6</v>
      </c>
      <c r="B8" s="18"/>
      <c r="C8" s="19"/>
      <c r="D8" s="19"/>
    </row>
    <row r="9" spans="1:6" ht="19.5" thickBot="1" x14ac:dyDescent="0.35">
      <c r="A9" s="34" t="s">
        <v>162</v>
      </c>
      <c r="B9" s="18"/>
      <c r="C9" s="19"/>
      <c r="D9" s="19"/>
    </row>
    <row r="10" spans="1:6" x14ac:dyDescent="0.25">
      <c r="A10" s="122" t="s">
        <v>1</v>
      </c>
      <c r="B10" s="123" t="s">
        <v>61</v>
      </c>
      <c r="C10" s="124" t="s">
        <v>62</v>
      </c>
      <c r="D10" s="125" t="s">
        <v>2</v>
      </c>
    </row>
    <row r="11" spans="1:6" ht="15.75" x14ac:dyDescent="0.25">
      <c r="A11" s="35" t="s">
        <v>50</v>
      </c>
      <c r="B11" s="28"/>
      <c r="C11" s="57">
        <f>SUM(C12:C15)</f>
        <v>20294250</v>
      </c>
      <c r="D11" s="29"/>
    </row>
    <row r="12" spans="1:6" x14ac:dyDescent="0.25">
      <c r="A12" s="36">
        <v>1</v>
      </c>
      <c r="B12" s="30" t="s">
        <v>213</v>
      </c>
      <c r="C12" s="58">
        <v>17604450</v>
      </c>
      <c r="D12" s="13"/>
      <c r="F12" s="170"/>
    </row>
    <row r="13" spans="1:6" x14ac:dyDescent="0.25">
      <c r="A13" s="36">
        <v>2</v>
      </c>
      <c r="B13" s="30" t="s">
        <v>13</v>
      </c>
      <c r="C13" s="58">
        <v>2379800</v>
      </c>
      <c r="D13" s="13"/>
    </row>
    <row r="14" spans="1:6" x14ac:dyDescent="0.25">
      <c r="A14" s="36">
        <v>3</v>
      </c>
      <c r="B14" s="30" t="s">
        <v>14</v>
      </c>
      <c r="C14" s="58">
        <v>300000</v>
      </c>
      <c r="D14" s="13"/>
    </row>
    <row r="15" spans="1:6" ht="15.75" thickBot="1" x14ac:dyDescent="0.3">
      <c r="A15" s="37" t="s">
        <v>165</v>
      </c>
      <c r="B15" s="31" t="s">
        <v>15</v>
      </c>
      <c r="C15" s="165">
        <v>10000</v>
      </c>
      <c r="D15" s="14"/>
    </row>
    <row r="16" spans="1:6" ht="15.75" x14ac:dyDescent="0.25">
      <c r="A16" s="38" t="s">
        <v>51</v>
      </c>
      <c r="B16" s="12"/>
      <c r="C16" s="164">
        <f>C17+C30+C36+C47+C51+C75+C77</f>
        <v>20294200</v>
      </c>
      <c r="D16" s="21"/>
    </row>
    <row r="17" spans="1:9" x14ac:dyDescent="0.25">
      <c r="A17" s="39">
        <v>1</v>
      </c>
      <c r="B17" s="27" t="s">
        <v>19</v>
      </c>
      <c r="C17" s="59">
        <f>SUM(C18:C24)</f>
        <v>8429220</v>
      </c>
      <c r="D17" s="23" t="s">
        <v>169</v>
      </c>
    </row>
    <row r="18" spans="1:9" ht="14.25" customHeight="1" x14ac:dyDescent="0.25">
      <c r="A18" s="48" t="s">
        <v>66</v>
      </c>
      <c r="B18" s="52" t="s">
        <v>20</v>
      </c>
      <c r="C18" s="58">
        <v>4306980</v>
      </c>
      <c r="D18" s="15"/>
    </row>
    <row r="19" spans="1:9" hidden="1" x14ac:dyDescent="0.25">
      <c r="A19" s="48"/>
      <c r="B19" s="52"/>
      <c r="C19" s="151">
        <v>0</v>
      </c>
      <c r="D19" s="13"/>
      <c r="E19" s="64"/>
      <c r="F19" s="64"/>
      <c r="G19" s="64"/>
      <c r="H19" s="64"/>
      <c r="I19" s="64"/>
    </row>
    <row r="20" spans="1:9" ht="14.25" customHeight="1" x14ac:dyDescent="0.25">
      <c r="A20" s="48" t="s">
        <v>65</v>
      </c>
      <c r="B20" s="52" t="s">
        <v>32</v>
      </c>
      <c r="C20" s="151">
        <v>80000</v>
      </c>
      <c r="D20" s="13"/>
      <c r="E20" s="64"/>
      <c r="F20" s="64"/>
      <c r="G20" s="64"/>
      <c r="H20" s="64"/>
      <c r="I20" s="64"/>
    </row>
    <row r="21" spans="1:9" hidden="1" x14ac:dyDescent="0.25">
      <c r="A21" s="48"/>
      <c r="B21" s="52"/>
      <c r="C21" s="151">
        <v>0</v>
      </c>
      <c r="D21" s="13"/>
      <c r="E21" s="64"/>
      <c r="F21" s="64"/>
      <c r="G21" s="64"/>
      <c r="H21" s="64"/>
      <c r="I21" s="64"/>
    </row>
    <row r="22" spans="1:9" x14ac:dyDescent="0.25">
      <c r="A22" s="48" t="s">
        <v>67</v>
      </c>
      <c r="B22" s="53" t="s">
        <v>16</v>
      </c>
      <c r="C22" s="151">
        <v>210000</v>
      </c>
      <c r="D22" s="13"/>
      <c r="E22" s="64"/>
      <c r="F22" s="64"/>
      <c r="G22" s="64"/>
      <c r="H22" s="64"/>
      <c r="I22" s="64"/>
    </row>
    <row r="23" spans="1:9" x14ac:dyDescent="0.25">
      <c r="A23" s="49" t="s">
        <v>68</v>
      </c>
      <c r="B23" s="53" t="s">
        <v>17</v>
      </c>
      <c r="C23" s="58">
        <v>50000</v>
      </c>
      <c r="D23" s="13"/>
    </row>
    <row r="24" spans="1:9" x14ac:dyDescent="0.25">
      <c r="A24" s="49" t="s">
        <v>69</v>
      </c>
      <c r="B24" s="54" t="s">
        <v>49</v>
      </c>
      <c r="C24" s="58">
        <f>SUM(C26:C29)</f>
        <v>3782240</v>
      </c>
      <c r="D24" s="13"/>
    </row>
    <row r="25" spans="1:9" hidden="1" x14ac:dyDescent="0.25">
      <c r="A25" s="50"/>
      <c r="B25" s="55"/>
      <c r="C25" s="60">
        <v>0</v>
      </c>
      <c r="D25" s="13"/>
    </row>
    <row r="26" spans="1:9" x14ac:dyDescent="0.25">
      <c r="A26" s="158"/>
      <c r="B26" s="55" t="s">
        <v>18</v>
      </c>
      <c r="C26" s="60">
        <v>20000</v>
      </c>
      <c r="D26" s="13"/>
    </row>
    <row r="27" spans="1:9" x14ac:dyDescent="0.25">
      <c r="A27" s="158"/>
      <c r="B27" s="55" t="s">
        <v>159</v>
      </c>
      <c r="C27" s="60">
        <v>2946240</v>
      </c>
      <c r="D27" s="13"/>
    </row>
    <row r="28" spans="1:9" x14ac:dyDescent="0.25">
      <c r="A28" s="51"/>
      <c r="B28" s="163" t="s">
        <v>160</v>
      </c>
      <c r="C28" s="60">
        <v>480000</v>
      </c>
      <c r="D28" s="13"/>
    </row>
    <row r="29" spans="1:9" x14ac:dyDescent="0.25">
      <c r="A29" s="51"/>
      <c r="B29" s="55" t="s">
        <v>71</v>
      </c>
      <c r="C29" s="60">
        <v>336000</v>
      </c>
      <c r="D29" s="13"/>
    </row>
    <row r="30" spans="1:9" x14ac:dyDescent="0.25">
      <c r="A30" s="41">
        <v>2</v>
      </c>
      <c r="B30" s="26" t="s">
        <v>21</v>
      </c>
      <c r="C30" s="59">
        <f>SUM(C31:C35)</f>
        <v>1654280</v>
      </c>
      <c r="D30" s="23" t="s">
        <v>168</v>
      </c>
    </row>
    <row r="31" spans="1:9" x14ac:dyDescent="0.25">
      <c r="A31" s="48" t="s">
        <v>73</v>
      </c>
      <c r="B31" s="3" t="s">
        <v>163</v>
      </c>
      <c r="C31" s="58">
        <v>1283480</v>
      </c>
      <c r="D31" s="13"/>
    </row>
    <row r="32" spans="1:9" x14ac:dyDescent="0.25">
      <c r="A32" s="48" t="s">
        <v>74</v>
      </c>
      <c r="B32" s="3" t="s">
        <v>22</v>
      </c>
      <c r="C32" s="58">
        <v>291000</v>
      </c>
      <c r="D32" s="13"/>
    </row>
    <row r="33" spans="1:10" x14ac:dyDescent="0.25">
      <c r="A33" s="48" t="s">
        <v>74</v>
      </c>
      <c r="B33" s="3" t="s">
        <v>23</v>
      </c>
      <c r="C33" s="58">
        <v>75000</v>
      </c>
      <c r="D33" s="13"/>
      <c r="E33" s="64"/>
      <c r="F33" s="64"/>
      <c r="G33" s="64"/>
      <c r="H33" s="64"/>
      <c r="I33" s="64"/>
      <c r="J33" s="64"/>
    </row>
    <row r="34" spans="1:10" x14ac:dyDescent="0.25">
      <c r="A34" s="48" t="s">
        <v>75</v>
      </c>
      <c r="B34" s="3" t="s">
        <v>8</v>
      </c>
      <c r="C34" s="58">
        <v>500</v>
      </c>
      <c r="D34" s="13"/>
      <c r="E34" s="64"/>
      <c r="F34" s="64"/>
      <c r="G34" s="64"/>
      <c r="H34" s="64"/>
      <c r="I34" s="64"/>
      <c r="J34" s="64"/>
    </row>
    <row r="35" spans="1:10" x14ac:dyDescent="0.25">
      <c r="A35" s="48" t="s">
        <v>76</v>
      </c>
      <c r="B35" s="3" t="s">
        <v>24</v>
      </c>
      <c r="C35" s="58">
        <v>4300</v>
      </c>
      <c r="D35" s="13"/>
    </row>
    <row r="36" spans="1:10" x14ac:dyDescent="0.25">
      <c r="A36" s="39">
        <v>3</v>
      </c>
      <c r="B36" s="26" t="s">
        <v>25</v>
      </c>
      <c r="C36" s="59">
        <f>SUM(C37:C46)</f>
        <v>836700</v>
      </c>
      <c r="D36" s="23" t="s">
        <v>170</v>
      </c>
    </row>
    <row r="37" spans="1:10" x14ac:dyDescent="0.25">
      <c r="A37" s="48" t="s">
        <v>88</v>
      </c>
      <c r="B37" s="4" t="s">
        <v>27</v>
      </c>
      <c r="C37" s="58">
        <v>120000</v>
      </c>
      <c r="D37" s="13"/>
    </row>
    <row r="38" spans="1:10" ht="14.25" customHeight="1" x14ac:dyDescent="0.25">
      <c r="A38" s="48" t="s">
        <v>89</v>
      </c>
      <c r="B38" s="4" t="s">
        <v>28</v>
      </c>
      <c r="C38" s="151">
        <v>30000</v>
      </c>
      <c r="D38" s="13"/>
      <c r="E38" s="64"/>
      <c r="F38" s="64"/>
      <c r="G38" s="64"/>
    </row>
    <row r="39" spans="1:10" ht="15.75" hidden="1" customHeight="1" x14ac:dyDescent="0.25">
      <c r="A39" s="48" t="s">
        <v>90</v>
      </c>
      <c r="B39" s="5"/>
      <c r="C39" s="58">
        <v>0</v>
      </c>
      <c r="D39" s="13"/>
      <c r="E39" s="64"/>
      <c r="F39" s="64"/>
      <c r="G39" s="64"/>
    </row>
    <row r="40" spans="1:10" x14ac:dyDescent="0.25">
      <c r="A40" s="47" t="s">
        <v>90</v>
      </c>
      <c r="B40" s="5" t="s">
        <v>5</v>
      </c>
      <c r="C40" s="58">
        <v>50000</v>
      </c>
      <c r="D40" s="13"/>
    </row>
    <row r="41" spans="1:10" x14ac:dyDescent="0.25">
      <c r="A41" s="47" t="s">
        <v>91</v>
      </c>
      <c r="B41" s="5" t="s">
        <v>26</v>
      </c>
      <c r="C41" s="58">
        <v>80000</v>
      </c>
      <c r="D41" s="13"/>
    </row>
    <row r="42" spans="1:10" x14ac:dyDescent="0.25">
      <c r="A42" s="47" t="s">
        <v>92</v>
      </c>
      <c r="B42" s="5" t="s">
        <v>4</v>
      </c>
      <c r="C42" s="58">
        <v>250000</v>
      </c>
      <c r="D42" s="13"/>
    </row>
    <row r="43" spans="1:10" x14ac:dyDescent="0.25">
      <c r="A43" s="47" t="s">
        <v>93</v>
      </c>
      <c r="B43" s="5" t="s">
        <v>46</v>
      </c>
      <c r="C43" s="58">
        <v>30000</v>
      </c>
      <c r="D43" s="13"/>
    </row>
    <row r="44" spans="1:10" x14ac:dyDescent="0.25">
      <c r="A44" s="47" t="s">
        <v>94</v>
      </c>
      <c r="B44" s="5" t="s">
        <v>173</v>
      </c>
      <c r="C44" s="58">
        <v>16500</v>
      </c>
      <c r="D44" s="13"/>
    </row>
    <row r="45" spans="1:10" x14ac:dyDescent="0.25">
      <c r="A45" s="47" t="s">
        <v>95</v>
      </c>
      <c r="B45" s="5" t="s">
        <v>29</v>
      </c>
      <c r="C45" s="58">
        <v>10200</v>
      </c>
      <c r="D45" s="13"/>
    </row>
    <row r="46" spans="1:10" x14ac:dyDescent="0.25">
      <c r="A46" s="47" t="s">
        <v>96</v>
      </c>
      <c r="B46" s="5" t="s">
        <v>45</v>
      </c>
      <c r="C46" s="58">
        <v>250000</v>
      </c>
      <c r="D46" s="13"/>
    </row>
    <row r="47" spans="1:10" x14ac:dyDescent="0.25">
      <c r="A47" s="39">
        <v>4</v>
      </c>
      <c r="B47" s="25" t="s">
        <v>30</v>
      </c>
      <c r="C47" s="59">
        <f>SUM(C48:C50)</f>
        <v>270000</v>
      </c>
      <c r="D47" s="23" t="s">
        <v>171</v>
      </c>
    </row>
    <row r="48" spans="1:10" ht="15" customHeight="1" x14ac:dyDescent="0.25">
      <c r="A48" s="47" t="s">
        <v>86</v>
      </c>
      <c r="B48" s="52" t="s">
        <v>47</v>
      </c>
      <c r="C48" s="151">
        <v>50000</v>
      </c>
      <c r="D48" s="156"/>
    </row>
    <row r="49" spans="1:7" x14ac:dyDescent="0.25">
      <c r="A49" s="47" t="s">
        <v>87</v>
      </c>
      <c r="B49" s="3" t="s">
        <v>31</v>
      </c>
      <c r="C49" s="151">
        <v>200000</v>
      </c>
      <c r="D49" s="13"/>
      <c r="E49" s="64"/>
      <c r="F49" s="64"/>
      <c r="G49" s="64"/>
    </row>
    <row r="50" spans="1:7" x14ac:dyDescent="0.25">
      <c r="A50" s="47" t="s">
        <v>192</v>
      </c>
      <c r="B50" s="3" t="s">
        <v>200</v>
      </c>
      <c r="C50" s="58">
        <v>20000</v>
      </c>
      <c r="D50" s="13"/>
    </row>
    <row r="51" spans="1:7" x14ac:dyDescent="0.25">
      <c r="A51" s="42">
        <v>5</v>
      </c>
      <c r="B51" s="24" t="s">
        <v>10</v>
      </c>
      <c r="C51" s="59">
        <f>SUM(C52,C57,C64,C67,C71,C74)</f>
        <v>7304000</v>
      </c>
      <c r="D51" s="23" t="s">
        <v>172</v>
      </c>
    </row>
    <row r="52" spans="1:7" x14ac:dyDescent="0.25">
      <c r="A52" s="46" t="s">
        <v>81</v>
      </c>
      <c r="B52" s="9" t="s">
        <v>33</v>
      </c>
      <c r="C52" s="61">
        <f>SUM(C53:C56)</f>
        <v>1964000</v>
      </c>
      <c r="D52" s="13"/>
    </row>
    <row r="53" spans="1:7" x14ac:dyDescent="0.25">
      <c r="A53" s="43"/>
      <c r="B53" s="6" t="s">
        <v>34</v>
      </c>
      <c r="C53" s="60">
        <v>174000</v>
      </c>
      <c r="D53" s="13"/>
    </row>
    <row r="54" spans="1:7" x14ac:dyDescent="0.25">
      <c r="A54" s="43"/>
      <c r="B54" s="6" t="s">
        <v>35</v>
      </c>
      <c r="C54" s="60">
        <v>1440000</v>
      </c>
      <c r="D54" s="13"/>
    </row>
    <row r="55" spans="1:7" x14ac:dyDescent="0.25">
      <c r="A55" s="40"/>
      <c r="B55" s="6" t="s">
        <v>36</v>
      </c>
      <c r="C55" s="60">
        <v>150000</v>
      </c>
      <c r="D55" s="13"/>
    </row>
    <row r="56" spans="1:7" x14ac:dyDescent="0.25">
      <c r="A56" s="40"/>
      <c r="B56" s="6" t="s">
        <v>54</v>
      </c>
      <c r="C56" s="60">
        <v>200000</v>
      </c>
      <c r="D56" s="13"/>
    </row>
    <row r="57" spans="1:7" x14ac:dyDescent="0.25">
      <c r="A57" s="45" t="s">
        <v>82</v>
      </c>
      <c r="B57" s="10" t="s">
        <v>7</v>
      </c>
      <c r="C57" s="61">
        <f>SUM(C58:C63)</f>
        <v>70000</v>
      </c>
      <c r="D57" s="13"/>
    </row>
    <row r="58" spans="1:7" ht="15" customHeight="1" x14ac:dyDescent="0.25">
      <c r="A58" s="40"/>
      <c r="B58" s="7" t="s">
        <v>202</v>
      </c>
      <c r="C58" s="60">
        <v>70000</v>
      </c>
      <c r="D58" s="13"/>
    </row>
    <row r="59" spans="1:7" ht="0.75" hidden="1" customHeight="1" x14ac:dyDescent="0.25">
      <c r="A59" s="40"/>
      <c r="B59" s="76"/>
      <c r="C59" s="60"/>
      <c r="D59" s="13"/>
    </row>
    <row r="60" spans="1:7" hidden="1" x14ac:dyDescent="0.25">
      <c r="A60" s="40"/>
      <c r="B60" s="76"/>
      <c r="C60" s="60"/>
      <c r="D60" s="13"/>
    </row>
    <row r="61" spans="1:7" hidden="1" x14ac:dyDescent="0.25">
      <c r="A61" s="40"/>
      <c r="B61" s="76"/>
      <c r="C61" s="60"/>
      <c r="D61" s="13"/>
    </row>
    <row r="62" spans="1:7" hidden="1" x14ac:dyDescent="0.25">
      <c r="A62" s="40"/>
      <c r="B62" s="76"/>
      <c r="C62" s="60"/>
      <c r="D62" s="13"/>
    </row>
    <row r="63" spans="1:7" ht="0.75" customHeight="1" x14ac:dyDescent="0.25">
      <c r="A63" s="40"/>
      <c r="B63" s="159" t="s">
        <v>201</v>
      </c>
      <c r="C63" s="60">
        <v>0</v>
      </c>
      <c r="D63" s="13"/>
    </row>
    <row r="64" spans="1:7" x14ac:dyDescent="0.25">
      <c r="A64" s="45" t="s">
        <v>83</v>
      </c>
      <c r="B64" s="10" t="s">
        <v>39</v>
      </c>
      <c r="C64" s="149">
        <f>SUM(C65:C66)</f>
        <v>120000</v>
      </c>
      <c r="D64" s="13"/>
      <c r="E64" s="64"/>
      <c r="F64" s="64"/>
      <c r="G64" s="64"/>
    </row>
    <row r="65" spans="1:9" x14ac:dyDescent="0.25">
      <c r="A65" s="40"/>
      <c r="B65" s="8" t="s">
        <v>11</v>
      </c>
      <c r="C65" s="150">
        <v>30000</v>
      </c>
      <c r="D65" s="13"/>
      <c r="E65" s="64"/>
      <c r="F65" s="64"/>
      <c r="G65" s="64"/>
    </row>
    <row r="66" spans="1:9" x14ac:dyDescent="0.25">
      <c r="A66" s="40"/>
      <c r="B66" s="8" t="s">
        <v>203</v>
      </c>
      <c r="C66" s="150">
        <v>90000</v>
      </c>
      <c r="D66" s="13"/>
      <c r="E66" s="64"/>
      <c r="F66" s="64"/>
      <c r="G66" s="64"/>
    </row>
    <row r="67" spans="1:9" x14ac:dyDescent="0.25">
      <c r="A67" s="45" t="s">
        <v>84</v>
      </c>
      <c r="B67" s="10" t="s">
        <v>40</v>
      </c>
      <c r="C67" s="61">
        <f>SUM(C68:C70)</f>
        <v>1200000</v>
      </c>
      <c r="D67" s="13"/>
    </row>
    <row r="68" spans="1:9" x14ac:dyDescent="0.25">
      <c r="A68" s="40"/>
      <c r="B68" s="8" t="s">
        <v>41</v>
      </c>
      <c r="C68" s="60">
        <v>200000</v>
      </c>
      <c r="D68" s="13"/>
    </row>
    <row r="69" spans="1:9" ht="14.25" customHeight="1" x14ac:dyDescent="0.25">
      <c r="A69" s="40"/>
      <c r="B69" s="11" t="s">
        <v>9</v>
      </c>
      <c r="C69" s="60">
        <v>1000000</v>
      </c>
      <c r="D69" s="13"/>
    </row>
    <row r="70" spans="1:9" hidden="1" x14ac:dyDescent="0.25">
      <c r="A70" s="40"/>
      <c r="B70" s="11"/>
      <c r="C70" s="60">
        <v>0</v>
      </c>
      <c r="D70" s="13"/>
    </row>
    <row r="71" spans="1:9" x14ac:dyDescent="0.25">
      <c r="A71" s="45" t="s">
        <v>85</v>
      </c>
      <c r="B71" s="10" t="s">
        <v>44</v>
      </c>
      <c r="C71" s="61">
        <f>SUM(C72:C73)</f>
        <v>3400000</v>
      </c>
      <c r="D71" s="13"/>
    </row>
    <row r="72" spans="1:9" x14ac:dyDescent="0.25">
      <c r="A72" s="40"/>
      <c r="B72" s="7" t="s">
        <v>42</v>
      </c>
      <c r="C72" s="150">
        <v>3200000</v>
      </c>
      <c r="D72" s="13"/>
      <c r="E72" s="64"/>
      <c r="F72" s="64"/>
      <c r="G72" s="64"/>
      <c r="H72" s="64"/>
      <c r="I72" s="64"/>
    </row>
    <row r="73" spans="1:9" x14ac:dyDescent="0.25">
      <c r="A73" s="40"/>
      <c r="B73" s="17" t="s">
        <v>43</v>
      </c>
      <c r="C73" s="60">
        <v>200000</v>
      </c>
      <c r="D73" s="13"/>
    </row>
    <row r="74" spans="1:9" x14ac:dyDescent="0.25">
      <c r="A74" s="126" t="s">
        <v>218</v>
      </c>
      <c r="B74" s="172" t="s">
        <v>191</v>
      </c>
      <c r="C74" s="149">
        <v>550000</v>
      </c>
      <c r="D74" s="13"/>
    </row>
    <row r="75" spans="1:9" x14ac:dyDescent="0.25">
      <c r="A75" s="42" t="s">
        <v>217</v>
      </c>
      <c r="B75" s="22" t="s">
        <v>12</v>
      </c>
      <c r="C75" s="59">
        <f>C76</f>
        <v>200000</v>
      </c>
      <c r="D75" s="23" t="s">
        <v>125</v>
      </c>
    </row>
    <row r="76" spans="1:9" x14ac:dyDescent="0.25">
      <c r="A76" s="44"/>
      <c r="B76" s="8" t="s">
        <v>53</v>
      </c>
      <c r="C76" s="150">
        <v>200000</v>
      </c>
      <c r="D76" s="13"/>
    </row>
    <row r="77" spans="1:9" ht="32.25" customHeight="1" x14ac:dyDescent="0.25">
      <c r="A77" s="42">
        <v>7</v>
      </c>
      <c r="B77" s="56" t="s">
        <v>193</v>
      </c>
      <c r="C77" s="157">
        <v>1600000</v>
      </c>
      <c r="D77" s="133" t="s">
        <v>126</v>
      </c>
    </row>
    <row r="78" spans="1:9" ht="15.75" x14ac:dyDescent="0.25">
      <c r="A78" s="127" t="s">
        <v>52</v>
      </c>
      <c r="B78" s="16"/>
      <c r="C78" s="62">
        <f>C16</f>
        <v>20294200</v>
      </c>
      <c r="D78" s="128"/>
    </row>
    <row r="79" spans="1:9" ht="16.5" thickBot="1" x14ac:dyDescent="0.3">
      <c r="A79" s="129" t="s">
        <v>164</v>
      </c>
      <c r="B79" s="130"/>
      <c r="C79" s="131">
        <f>C11-C16</f>
        <v>50</v>
      </c>
      <c r="D79" s="132"/>
    </row>
    <row r="80" spans="1:9" x14ac:dyDescent="0.25">
      <c r="B80" s="1"/>
    </row>
    <row r="81" spans="1:3" x14ac:dyDescent="0.25">
      <c r="A81" s="1" t="s">
        <v>63</v>
      </c>
      <c r="C81" s="32" t="s">
        <v>174</v>
      </c>
    </row>
    <row r="82" spans="1:3" x14ac:dyDescent="0.25">
      <c r="B82" s="1"/>
    </row>
    <row r="83" spans="1:3" x14ac:dyDescent="0.25">
      <c r="B83" s="1"/>
    </row>
  </sheetData>
  <mergeCells count="1">
    <mergeCell ref="C1:D1"/>
  </mergeCells>
  <pageMargins left="0.31496062992125984" right="0.31496062992125984" top="0.35433070866141736" bottom="0.35433070866141736" header="0.31496062992125984" footer="0.31496062992125984"/>
  <pageSetup paperSize="9"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4" workbookViewId="0">
      <selection activeCell="B57" sqref="B57"/>
    </sheetView>
  </sheetViews>
  <sheetFormatPr defaultRowHeight="15" x14ac:dyDescent="0.25"/>
  <cols>
    <col min="1" max="1" width="4.85546875" style="80" customWidth="1"/>
    <col min="2" max="2" width="79.42578125" style="111" customWidth="1"/>
    <col min="3" max="3" width="77.5703125" style="64" customWidth="1"/>
    <col min="4" max="4" width="13.42578125" style="64" customWidth="1"/>
    <col min="5" max="5" width="11.85546875" style="64" customWidth="1"/>
    <col min="6" max="6" width="16.5703125" style="64" customWidth="1"/>
    <col min="7" max="7" width="9.140625" style="64" customWidth="1"/>
    <col min="8" max="8" width="9.140625" customWidth="1"/>
  </cols>
  <sheetData>
    <row r="1" spans="1:7" x14ac:dyDescent="0.25">
      <c r="D1" s="180" t="s">
        <v>55</v>
      </c>
      <c r="E1" s="180"/>
      <c r="F1" s="180"/>
      <c r="G1" s="118"/>
    </row>
    <row r="2" spans="1:7" x14ac:dyDescent="0.25">
      <c r="D2" s="181" t="s">
        <v>56</v>
      </c>
      <c r="E2" s="181"/>
      <c r="F2" s="181"/>
      <c r="G2" s="20"/>
    </row>
    <row r="3" spans="1:7" x14ac:dyDescent="0.25">
      <c r="D3" s="182" t="s">
        <v>57</v>
      </c>
      <c r="E3" s="182"/>
      <c r="F3" s="182"/>
      <c r="G3"/>
    </row>
    <row r="4" spans="1:7" x14ac:dyDescent="0.25">
      <c r="D4" s="182" t="s">
        <v>58</v>
      </c>
      <c r="E4" s="182"/>
      <c r="F4" s="182"/>
      <c r="G4"/>
    </row>
    <row r="5" spans="1:7" x14ac:dyDescent="0.25">
      <c r="D5" s="182" t="s">
        <v>59</v>
      </c>
      <c r="E5" s="182"/>
      <c r="F5" s="182"/>
      <c r="G5"/>
    </row>
    <row r="6" spans="1:7" x14ac:dyDescent="0.25">
      <c r="D6" s="182" t="s">
        <v>60</v>
      </c>
      <c r="E6" s="182"/>
      <c r="F6" s="182"/>
      <c r="G6"/>
    </row>
    <row r="7" spans="1:7" x14ac:dyDescent="0.25">
      <c r="D7" s="182" t="s">
        <v>59</v>
      </c>
      <c r="E7" s="182"/>
      <c r="F7" s="182"/>
      <c r="G7"/>
    </row>
    <row r="8" spans="1:7" ht="9.75" customHeight="1" x14ac:dyDescent="0.25">
      <c r="D8" s="185"/>
      <c r="E8" s="185"/>
      <c r="F8" s="185"/>
      <c r="G8" s="19"/>
    </row>
    <row r="9" spans="1:7" ht="18" x14ac:dyDescent="0.25">
      <c r="A9" s="112" t="s">
        <v>0</v>
      </c>
      <c r="B9" s="113"/>
      <c r="C9" s="114"/>
      <c r="D9" s="114"/>
      <c r="E9" s="114"/>
      <c r="F9" s="63"/>
    </row>
    <row r="10" spans="1:7" ht="18" x14ac:dyDescent="0.25">
      <c r="A10" s="112" t="s">
        <v>121</v>
      </c>
      <c r="B10" s="113"/>
      <c r="C10" s="114"/>
      <c r="D10" s="114"/>
      <c r="E10" s="114"/>
      <c r="F10" s="114"/>
    </row>
    <row r="11" spans="1:7" ht="18" x14ac:dyDescent="0.25">
      <c r="A11" s="112" t="s">
        <v>122</v>
      </c>
      <c r="B11" s="113"/>
      <c r="C11" s="114"/>
      <c r="D11" s="114"/>
      <c r="E11" s="114"/>
      <c r="F11" s="114"/>
    </row>
    <row r="12" spans="1:7" x14ac:dyDescent="0.25">
      <c r="A12" s="115" t="s">
        <v>166</v>
      </c>
      <c r="B12" s="116"/>
      <c r="C12" s="117"/>
      <c r="D12" s="117"/>
      <c r="E12" s="117"/>
      <c r="F12" s="117"/>
    </row>
    <row r="13" spans="1:7" ht="9" customHeight="1" x14ac:dyDescent="0.25">
      <c r="A13" s="115"/>
      <c r="B13" s="116"/>
      <c r="C13" s="117"/>
      <c r="D13" s="117"/>
      <c r="E13" s="117"/>
      <c r="F13" s="117"/>
    </row>
    <row r="14" spans="1:7" x14ac:dyDescent="0.25">
      <c r="A14" s="119"/>
      <c r="B14" s="116"/>
      <c r="C14" s="117"/>
      <c r="D14" s="117"/>
      <c r="E14" s="117"/>
      <c r="F14" s="117"/>
    </row>
    <row r="15" spans="1:7" ht="9" customHeight="1" x14ac:dyDescent="0.25">
      <c r="A15" s="119"/>
      <c r="B15" s="116"/>
      <c r="C15" s="117"/>
      <c r="D15" s="117"/>
      <c r="E15" s="117"/>
      <c r="F15" s="117"/>
    </row>
    <row r="16" spans="1:7" x14ac:dyDescent="0.25">
      <c r="A16" s="119"/>
      <c r="B16" s="116"/>
      <c r="C16" s="117"/>
      <c r="D16" s="117"/>
      <c r="E16" s="117"/>
      <c r="F16" s="117"/>
    </row>
    <row r="17" spans="1:6" ht="9" customHeight="1" x14ac:dyDescent="0.25">
      <c r="A17" s="119"/>
      <c r="B17" s="116"/>
      <c r="C17" s="117"/>
      <c r="D17" s="117"/>
      <c r="E17" s="117"/>
      <c r="F17" s="117"/>
    </row>
    <row r="18" spans="1:6" x14ac:dyDescent="0.25">
      <c r="A18" s="119" t="s">
        <v>167</v>
      </c>
      <c r="B18" s="109"/>
      <c r="C18" s="65"/>
      <c r="D18" s="65"/>
      <c r="E18" s="65"/>
      <c r="F18" s="65"/>
    </row>
    <row r="19" spans="1:6" ht="9" customHeight="1" thickBot="1" x14ac:dyDescent="0.3">
      <c r="A19" s="78"/>
      <c r="B19" s="109"/>
      <c r="C19" s="65"/>
      <c r="D19" s="65"/>
      <c r="E19" s="65"/>
      <c r="F19" s="65"/>
    </row>
    <row r="20" spans="1:6" ht="54" customHeight="1" thickBot="1" x14ac:dyDescent="0.3">
      <c r="A20" s="81" t="s">
        <v>1</v>
      </c>
      <c r="B20" s="110" t="s">
        <v>102</v>
      </c>
      <c r="C20" s="82" t="s">
        <v>2</v>
      </c>
      <c r="D20" s="83" t="s">
        <v>119</v>
      </c>
      <c r="E20" s="83" t="s">
        <v>120</v>
      </c>
      <c r="F20" s="84" t="s">
        <v>3</v>
      </c>
    </row>
    <row r="21" spans="1:6" x14ac:dyDescent="0.25">
      <c r="A21" s="79">
        <v>1</v>
      </c>
      <c r="B21" s="98" t="s">
        <v>106</v>
      </c>
      <c r="C21" s="99"/>
      <c r="D21" s="100"/>
      <c r="E21" s="101"/>
      <c r="F21" s="103">
        <f>SUM(F22:F27)</f>
        <v>454.87129674599316</v>
      </c>
    </row>
    <row r="22" spans="1:6" ht="25.5" x14ac:dyDescent="0.25">
      <c r="A22" s="186"/>
      <c r="B22" s="71" t="s">
        <v>103</v>
      </c>
      <c r="C22" s="74" t="s">
        <v>78</v>
      </c>
      <c r="D22" s="67" t="s">
        <v>99</v>
      </c>
      <c r="E22" s="67">
        <v>18531</v>
      </c>
      <c r="F22" s="104">
        <f>'смета 2023'!C18/'ФЭО 2023'!E22</f>
        <v>232.42026873886999</v>
      </c>
    </row>
    <row r="23" spans="1:6" ht="14.25" customHeight="1" x14ac:dyDescent="0.25">
      <c r="A23" s="186"/>
      <c r="B23" s="71" t="s">
        <v>196</v>
      </c>
      <c r="C23" s="74" t="s">
        <v>70</v>
      </c>
      <c r="D23" s="67" t="s">
        <v>99</v>
      </c>
      <c r="E23" s="67">
        <v>18531</v>
      </c>
      <c r="F23" s="104">
        <f>'смета 2023'!C20/'ФЭО 2023'!E23</f>
        <v>4.317090281150505</v>
      </c>
    </row>
    <row r="24" spans="1:6" hidden="1" x14ac:dyDescent="0.25">
      <c r="A24" s="186"/>
      <c r="B24" s="71" t="s">
        <v>197</v>
      </c>
      <c r="C24" s="74" t="s">
        <v>70</v>
      </c>
      <c r="D24" s="67" t="s">
        <v>99</v>
      </c>
      <c r="E24" s="67">
        <v>18531</v>
      </c>
      <c r="F24" s="104">
        <f>'смета 2023'!C21/'ФЭО 2023'!E24</f>
        <v>0</v>
      </c>
    </row>
    <row r="25" spans="1:6" x14ac:dyDescent="0.25">
      <c r="A25" s="186"/>
      <c r="B25" s="73" t="s">
        <v>198</v>
      </c>
      <c r="C25" s="74" t="s">
        <v>70</v>
      </c>
      <c r="D25" s="67" t="s">
        <v>99</v>
      </c>
      <c r="E25" s="67">
        <v>18531</v>
      </c>
      <c r="F25" s="104">
        <f>'смета 2023'!C22/'ФЭО 2023'!E25</f>
        <v>11.332361988020075</v>
      </c>
    </row>
    <row r="26" spans="1:6" ht="27.75" customHeight="1" x14ac:dyDescent="0.25">
      <c r="A26" s="186"/>
      <c r="B26" s="73" t="s">
        <v>199</v>
      </c>
      <c r="C26" s="74" t="s">
        <v>64</v>
      </c>
      <c r="D26" s="67" t="s">
        <v>99</v>
      </c>
      <c r="E26" s="67">
        <v>18531</v>
      </c>
      <c r="F26" s="104">
        <f>'смета 2023'!C23/'ФЭО 2023'!E26</f>
        <v>2.6981814257190653</v>
      </c>
    </row>
    <row r="27" spans="1:6" x14ac:dyDescent="0.25">
      <c r="A27" s="186"/>
      <c r="B27" s="73" t="s">
        <v>104</v>
      </c>
      <c r="C27" s="74"/>
      <c r="D27" s="67"/>
      <c r="E27" s="67"/>
      <c r="F27" s="104">
        <f>SUM(F28:F31)</f>
        <v>204.10339431223355</v>
      </c>
    </row>
    <row r="28" spans="1:6" ht="24" customHeight="1" x14ac:dyDescent="0.25">
      <c r="A28" s="186"/>
      <c r="B28" s="161" t="s">
        <v>210</v>
      </c>
      <c r="C28" s="74" t="s">
        <v>100</v>
      </c>
      <c r="D28" s="67" t="s">
        <v>99</v>
      </c>
      <c r="E28" s="67">
        <v>18531</v>
      </c>
      <c r="F28" s="104">
        <f>'смета 2023'!C26/'ФЭО 2023'!E28</f>
        <v>1.0792725702876262</v>
      </c>
    </row>
    <row r="29" spans="1:6" x14ac:dyDescent="0.25">
      <c r="A29" s="186"/>
      <c r="B29" s="55" t="s">
        <v>209</v>
      </c>
      <c r="C29" s="74" t="s">
        <v>124</v>
      </c>
      <c r="D29" s="67" t="s">
        <v>99</v>
      </c>
      <c r="E29" s="67">
        <v>18531</v>
      </c>
      <c r="F29" s="104">
        <f>'смета 2023'!C27/'ФЭО 2023'!E29</f>
        <v>158.98980087421077</v>
      </c>
    </row>
    <row r="30" spans="1:6" ht="21.75" customHeight="1" x14ac:dyDescent="0.25">
      <c r="A30" s="186"/>
      <c r="B30" s="55" t="s">
        <v>211</v>
      </c>
      <c r="C30" s="74" t="s">
        <v>124</v>
      </c>
      <c r="D30" s="67" t="s">
        <v>99</v>
      </c>
      <c r="E30" s="67">
        <v>18531</v>
      </c>
      <c r="F30" s="104">
        <f>'смета 2023'!C28/'ФЭО 2023'!E30</f>
        <v>25.902541686903028</v>
      </c>
    </row>
    <row r="31" spans="1:6" ht="15.75" thickBot="1" x14ac:dyDescent="0.3">
      <c r="A31" s="187"/>
      <c r="B31" s="162" t="s">
        <v>212</v>
      </c>
      <c r="C31" s="86" t="s">
        <v>70</v>
      </c>
      <c r="D31" s="68" t="s">
        <v>99</v>
      </c>
      <c r="E31" s="67">
        <v>18531</v>
      </c>
      <c r="F31" s="105">
        <f>'смета 2023'!C29/'ФЭО 2023'!E31</f>
        <v>18.131779180832119</v>
      </c>
    </row>
    <row r="32" spans="1:6" x14ac:dyDescent="0.25">
      <c r="A32" s="95">
        <v>2</v>
      </c>
      <c r="B32" s="96" t="s">
        <v>105</v>
      </c>
      <c r="C32" s="91"/>
      <c r="D32" s="97"/>
      <c r="E32" s="97"/>
      <c r="F32" s="93">
        <f>SUM(F33:F37)</f>
        <v>89.27095137877069</v>
      </c>
    </row>
    <row r="33" spans="1:6" ht="25.5" x14ac:dyDescent="0.25">
      <c r="A33" s="186"/>
      <c r="B33" s="71" t="s">
        <v>161</v>
      </c>
      <c r="C33" s="74" t="s">
        <v>72</v>
      </c>
      <c r="D33" s="67" t="s">
        <v>99</v>
      </c>
      <c r="E33" s="67">
        <v>18531</v>
      </c>
      <c r="F33" s="104">
        <f>'смета 2023'!C31/'ФЭО 2023'!E33</f>
        <v>69.261237925638113</v>
      </c>
    </row>
    <row r="34" spans="1:6" x14ac:dyDescent="0.25">
      <c r="A34" s="186"/>
      <c r="B34" s="73" t="s">
        <v>107</v>
      </c>
      <c r="C34" s="74" t="s">
        <v>72</v>
      </c>
      <c r="D34" s="67" t="s">
        <v>99</v>
      </c>
      <c r="E34" s="67">
        <v>18531</v>
      </c>
      <c r="F34" s="104">
        <f>'смета 2023'!C32/'ФЭО 2023'!E34</f>
        <v>15.703415897684961</v>
      </c>
    </row>
    <row r="35" spans="1:6" x14ac:dyDescent="0.25">
      <c r="A35" s="186"/>
      <c r="B35" s="73" t="s">
        <v>108</v>
      </c>
      <c r="C35" s="74" t="s">
        <v>72</v>
      </c>
      <c r="D35" s="67" t="s">
        <v>99</v>
      </c>
      <c r="E35" s="67">
        <v>18531</v>
      </c>
      <c r="F35" s="104">
        <f>'смета 2023'!C33/'ФЭО 2023'!E35</f>
        <v>4.0472721385785979</v>
      </c>
    </row>
    <row r="36" spans="1:6" x14ac:dyDescent="0.25">
      <c r="A36" s="186"/>
      <c r="B36" s="73" t="s">
        <v>109</v>
      </c>
      <c r="C36" s="74" t="s">
        <v>72</v>
      </c>
      <c r="D36" s="67" t="s">
        <v>99</v>
      </c>
      <c r="E36" s="67">
        <v>18531</v>
      </c>
      <c r="F36" s="104">
        <f>'смета 2023'!C34/'ФЭО 2023'!E36</f>
        <v>2.6981814257190654E-2</v>
      </c>
    </row>
    <row r="37" spans="1:6" ht="15.75" thickBot="1" x14ac:dyDescent="0.3">
      <c r="A37" s="187"/>
      <c r="B37" s="77" t="s">
        <v>110</v>
      </c>
      <c r="C37" s="86" t="s">
        <v>72</v>
      </c>
      <c r="D37" s="68" t="s">
        <v>99</v>
      </c>
      <c r="E37" s="67">
        <v>18531</v>
      </c>
      <c r="F37" s="105">
        <f>'смета 2023'!C35/'ФЭО 2023'!E37</f>
        <v>0.23204360261183962</v>
      </c>
    </row>
    <row r="38" spans="1:6" x14ac:dyDescent="0.25">
      <c r="A38" s="95">
        <v>3</v>
      </c>
      <c r="B38" s="96" t="s">
        <v>25</v>
      </c>
      <c r="C38" s="91"/>
      <c r="D38" s="92"/>
      <c r="E38" s="92"/>
      <c r="F38" s="93">
        <f>SUM(F39:F48)</f>
        <v>45.151367977982837</v>
      </c>
    </row>
    <row r="39" spans="1:6" ht="15.75" customHeight="1" x14ac:dyDescent="0.25">
      <c r="A39" s="186"/>
      <c r="B39" s="4" t="s">
        <v>111</v>
      </c>
      <c r="C39" s="74" t="s">
        <v>98</v>
      </c>
      <c r="D39" s="107" t="s">
        <v>99</v>
      </c>
      <c r="E39" s="67">
        <v>18531</v>
      </c>
      <c r="F39" s="104">
        <f>'смета 2023'!C37/'ФЭО 2023'!E39</f>
        <v>6.475635421725757</v>
      </c>
    </row>
    <row r="40" spans="1:6" ht="15" customHeight="1" x14ac:dyDescent="0.25">
      <c r="A40" s="186"/>
      <c r="B40" s="4" t="s">
        <v>112</v>
      </c>
      <c r="C40" s="74" t="s">
        <v>98</v>
      </c>
      <c r="D40" s="107" t="s">
        <v>99</v>
      </c>
      <c r="E40" s="67">
        <v>18531</v>
      </c>
      <c r="F40" s="104">
        <f>'смета 2023'!C38/'ФЭО 2023'!E40</f>
        <v>1.6189088554314393</v>
      </c>
    </row>
    <row r="41" spans="1:6" ht="0.75" hidden="1" customHeight="1" x14ac:dyDescent="0.25">
      <c r="A41" s="186"/>
      <c r="B41" s="5"/>
      <c r="C41" s="74" t="s">
        <v>98</v>
      </c>
      <c r="D41" s="107" t="s">
        <v>99</v>
      </c>
      <c r="E41" s="67">
        <v>18531</v>
      </c>
      <c r="F41" s="104">
        <f>'смета 2023'!C39/'ФЭО 2023'!E41</f>
        <v>0</v>
      </c>
    </row>
    <row r="42" spans="1:6" x14ac:dyDescent="0.25">
      <c r="A42" s="186"/>
      <c r="B42" s="5" t="s">
        <v>204</v>
      </c>
      <c r="C42" s="74" t="s">
        <v>98</v>
      </c>
      <c r="D42" s="107" t="s">
        <v>99</v>
      </c>
      <c r="E42" s="67">
        <v>18531</v>
      </c>
      <c r="F42" s="104">
        <f>'смета 2023'!C40/'ФЭО 2023'!E42</f>
        <v>2.6981814257190653</v>
      </c>
    </row>
    <row r="43" spans="1:6" ht="25.5" x14ac:dyDescent="0.25">
      <c r="A43" s="186"/>
      <c r="B43" s="5" t="s">
        <v>205</v>
      </c>
      <c r="C43" s="74" t="s">
        <v>98</v>
      </c>
      <c r="D43" s="107" t="s">
        <v>99</v>
      </c>
      <c r="E43" s="67">
        <v>18531</v>
      </c>
      <c r="F43" s="104">
        <f>'смета 2023'!C41/'ФЭО 2023'!E43</f>
        <v>4.317090281150505</v>
      </c>
    </row>
    <row r="44" spans="1:6" ht="16.5" customHeight="1" x14ac:dyDescent="0.25">
      <c r="A44" s="186"/>
      <c r="B44" s="5" t="s">
        <v>206</v>
      </c>
      <c r="C44" s="74" t="s">
        <v>77</v>
      </c>
      <c r="D44" s="107" t="s">
        <v>99</v>
      </c>
      <c r="E44" s="67">
        <v>18531</v>
      </c>
      <c r="F44" s="104">
        <f>'смета 2023'!C42/'ФЭО 2023'!E44</f>
        <v>13.490907128595326</v>
      </c>
    </row>
    <row r="45" spans="1:6" ht="69" customHeight="1" x14ac:dyDescent="0.25">
      <c r="A45" s="186"/>
      <c r="B45" s="176" t="s">
        <v>234</v>
      </c>
      <c r="C45" s="74" t="s">
        <v>79</v>
      </c>
      <c r="D45" s="107" t="s">
        <v>99</v>
      </c>
      <c r="E45" s="67">
        <v>18531</v>
      </c>
      <c r="F45" s="104">
        <f>'смета 2023'!C43/'ФЭО 2023'!E45</f>
        <v>1.6189088554314393</v>
      </c>
    </row>
    <row r="46" spans="1:6" ht="18.75" customHeight="1" x14ac:dyDescent="0.25">
      <c r="A46" s="186"/>
      <c r="B46" s="5" t="s">
        <v>207</v>
      </c>
      <c r="C46" s="74" t="s">
        <v>98</v>
      </c>
      <c r="D46" s="107" t="s">
        <v>99</v>
      </c>
      <c r="E46" s="67">
        <v>18531</v>
      </c>
      <c r="F46" s="104">
        <f>'смета 2023'!C44/'ФЭО 2023'!E46</f>
        <v>0.89039987048729152</v>
      </c>
    </row>
    <row r="47" spans="1:6" ht="48.75" customHeight="1" x14ac:dyDescent="0.25">
      <c r="A47" s="186"/>
      <c r="B47" s="5" t="s">
        <v>233</v>
      </c>
      <c r="C47" s="74" t="s">
        <v>98</v>
      </c>
      <c r="D47" s="107" t="s">
        <v>99</v>
      </c>
      <c r="E47" s="67">
        <v>18531</v>
      </c>
      <c r="F47" s="104">
        <f>'смета 2023'!C45/'ФЭО 2023'!E47</f>
        <v>0.55042901084668938</v>
      </c>
    </row>
    <row r="48" spans="1:6" ht="23.25" customHeight="1" thickBot="1" x14ac:dyDescent="0.3">
      <c r="A48" s="187"/>
      <c r="B48" s="5" t="s">
        <v>208</v>
      </c>
      <c r="C48" s="74" t="s">
        <v>98</v>
      </c>
      <c r="D48" s="107" t="s">
        <v>99</v>
      </c>
      <c r="E48" s="67">
        <v>18531</v>
      </c>
      <c r="F48" s="160">
        <f>'смета 2023'!C46/'ФЭО 2023'!E48</f>
        <v>13.490907128595326</v>
      </c>
    </row>
    <row r="49" spans="1:6" x14ac:dyDescent="0.25">
      <c r="A49" s="90">
        <v>4</v>
      </c>
      <c r="B49" s="94" t="s">
        <v>30</v>
      </c>
      <c r="C49" s="91"/>
      <c r="D49" s="92"/>
      <c r="E49" s="92"/>
      <c r="F49" s="93">
        <f>SUM(F50:F52)</f>
        <v>14.570179698882953</v>
      </c>
    </row>
    <row r="50" spans="1:6" ht="25.5" x14ac:dyDescent="0.25">
      <c r="A50" s="188"/>
      <c r="B50" s="71" t="s">
        <v>113</v>
      </c>
      <c r="C50" s="74" t="s">
        <v>98</v>
      </c>
      <c r="D50" s="107" t="s">
        <v>99</v>
      </c>
      <c r="E50" s="67">
        <v>18531</v>
      </c>
      <c r="F50" s="104">
        <f>'смета 2023'!C48/'ФЭО 2023'!E50</f>
        <v>2.6981814257190653</v>
      </c>
    </row>
    <row r="51" spans="1:6" ht="69.75" customHeight="1" x14ac:dyDescent="0.25">
      <c r="A51" s="189"/>
      <c r="B51" s="177" t="s">
        <v>220</v>
      </c>
      <c r="C51" s="154" t="s">
        <v>79</v>
      </c>
      <c r="D51" s="155" t="s">
        <v>99</v>
      </c>
      <c r="E51" s="67">
        <v>18531</v>
      </c>
      <c r="F51" s="104">
        <f>'смета 2023'!C49/'ФЭО 2023'!E51</f>
        <v>10.792725702876261</v>
      </c>
    </row>
    <row r="52" spans="1:6" ht="28.5" customHeight="1" thickBot="1" x14ac:dyDescent="0.3">
      <c r="A52" s="190"/>
      <c r="B52" s="73" t="s">
        <v>195</v>
      </c>
      <c r="C52" s="74" t="s">
        <v>98</v>
      </c>
      <c r="D52" s="107" t="s">
        <v>99</v>
      </c>
      <c r="E52" s="67">
        <v>18531</v>
      </c>
      <c r="F52" s="160">
        <f>'смета 2023'!C50/'ФЭО 2023'!E52</f>
        <v>1.0792725702876262</v>
      </c>
    </row>
    <row r="53" spans="1:6" x14ac:dyDescent="0.25">
      <c r="A53" s="90">
        <v>5</v>
      </c>
      <c r="B53" s="94" t="s">
        <v>101</v>
      </c>
      <c r="C53" s="91"/>
      <c r="D53" s="92"/>
      <c r="E53" s="92"/>
      <c r="F53" s="93">
        <f>SUM(F54:F75)</f>
        <v>394.15034266904104</v>
      </c>
    </row>
    <row r="54" spans="1:6" ht="15" customHeight="1" x14ac:dyDescent="0.25">
      <c r="A54" s="188"/>
      <c r="B54" s="75" t="s">
        <v>33</v>
      </c>
      <c r="C54" s="72"/>
      <c r="D54" s="106"/>
      <c r="E54" s="106"/>
      <c r="F54" s="104"/>
    </row>
    <row r="55" spans="1:6" ht="83.25" customHeight="1" x14ac:dyDescent="0.25">
      <c r="A55" s="188"/>
      <c r="B55" s="178" t="s">
        <v>221</v>
      </c>
      <c r="C55" s="74" t="s">
        <v>79</v>
      </c>
      <c r="D55" s="107" t="s">
        <v>99</v>
      </c>
      <c r="E55" s="67">
        <v>18531</v>
      </c>
      <c r="F55" s="104">
        <f>'смета 2023'!C53/'ФЭО 2023'!E55</f>
        <v>9.3896713615023479</v>
      </c>
    </row>
    <row r="56" spans="1:6" ht="25.5" x14ac:dyDescent="0.25">
      <c r="A56" s="188"/>
      <c r="B56" s="76" t="s">
        <v>235</v>
      </c>
      <c r="C56" s="74" t="s">
        <v>79</v>
      </c>
      <c r="D56" s="107" t="s">
        <v>99</v>
      </c>
      <c r="E56" s="67">
        <v>18531</v>
      </c>
      <c r="F56" s="104">
        <f>'смета 2023'!C54/'ФЭО 2023'!E56</f>
        <v>77.707625060709077</v>
      </c>
    </row>
    <row r="57" spans="1:6" ht="66.75" customHeight="1" x14ac:dyDescent="0.25">
      <c r="A57" s="188"/>
      <c r="B57" s="178" t="s">
        <v>224</v>
      </c>
      <c r="C57" s="74" t="s">
        <v>98</v>
      </c>
      <c r="D57" s="107" t="s">
        <v>99</v>
      </c>
      <c r="E57" s="67">
        <v>18531</v>
      </c>
      <c r="F57" s="104">
        <f>'смета 2023'!C55/'ФЭО 2023'!E57</f>
        <v>8.0945442771571958</v>
      </c>
    </row>
    <row r="58" spans="1:6" ht="32.25" customHeight="1" x14ac:dyDescent="0.25">
      <c r="A58" s="188"/>
      <c r="B58" s="76" t="s">
        <v>222</v>
      </c>
      <c r="C58" s="74" t="s">
        <v>98</v>
      </c>
      <c r="D58" s="107" t="s">
        <v>99</v>
      </c>
      <c r="E58" s="67">
        <v>18531</v>
      </c>
      <c r="F58" s="104">
        <f>'смета 2023'!C56/'ФЭО 2023'!E58</f>
        <v>10.792725702876261</v>
      </c>
    </row>
    <row r="59" spans="1:6" x14ac:dyDescent="0.25">
      <c r="A59" s="188"/>
      <c r="B59" s="66" t="s">
        <v>7</v>
      </c>
      <c r="C59" s="74"/>
      <c r="D59" s="107"/>
      <c r="E59" s="67"/>
      <c r="F59" s="104"/>
    </row>
    <row r="60" spans="1:6" ht="27" customHeight="1" x14ac:dyDescent="0.25">
      <c r="A60" s="188"/>
      <c r="B60" s="76" t="s">
        <v>228</v>
      </c>
      <c r="C60" s="74" t="s">
        <v>98</v>
      </c>
      <c r="D60" s="107" t="s">
        <v>99</v>
      </c>
      <c r="E60" s="67">
        <v>18531</v>
      </c>
      <c r="F60" s="104">
        <f>'смета 2023'!C58/'ФЭО 2023'!E60</f>
        <v>3.7774539960066913</v>
      </c>
    </row>
    <row r="61" spans="1:6" ht="25.5" hidden="1" x14ac:dyDescent="0.25">
      <c r="A61" s="188"/>
      <c r="B61" s="152" t="s">
        <v>37</v>
      </c>
      <c r="C61" s="153" t="s">
        <v>79</v>
      </c>
      <c r="D61" s="107" t="s">
        <v>99</v>
      </c>
      <c r="E61" s="67">
        <v>19914</v>
      </c>
      <c r="F61" s="104">
        <f>'смета 2023'!C59/'ФЭО 2023'!E61</f>
        <v>0</v>
      </c>
    </row>
    <row r="62" spans="1:6" ht="38.25" hidden="1" x14ac:dyDescent="0.25">
      <c r="A62" s="188"/>
      <c r="B62" s="152" t="s">
        <v>38</v>
      </c>
      <c r="C62" s="153" t="s">
        <v>97</v>
      </c>
      <c r="D62" s="107" t="s">
        <v>99</v>
      </c>
      <c r="E62" s="67">
        <v>19914</v>
      </c>
      <c r="F62" s="104">
        <f>'смета 2023'!C60/'ФЭО 2023'!E62</f>
        <v>0</v>
      </c>
    </row>
    <row r="63" spans="1:6" ht="25.5" hidden="1" x14ac:dyDescent="0.25">
      <c r="A63" s="188"/>
      <c r="B63" s="76" t="s">
        <v>48</v>
      </c>
      <c r="C63" s="74" t="s">
        <v>80</v>
      </c>
      <c r="D63" s="107" t="s">
        <v>99</v>
      </c>
      <c r="E63" s="67">
        <v>19914</v>
      </c>
      <c r="F63" s="104">
        <f>'смета 2023'!C61/'ФЭО 2023'!E63</f>
        <v>0</v>
      </c>
    </row>
    <row r="64" spans="1:6" ht="9.75" hidden="1" customHeight="1" x14ac:dyDescent="0.25">
      <c r="A64" s="188"/>
      <c r="B64" s="152"/>
      <c r="C64" s="153"/>
      <c r="D64" s="107" t="s">
        <v>99</v>
      </c>
      <c r="E64" s="67">
        <v>19914</v>
      </c>
      <c r="F64" s="104">
        <f>'смета 2023'!C63/'ФЭО 2023'!E64</f>
        <v>0</v>
      </c>
    </row>
    <row r="65" spans="1:6" x14ac:dyDescent="0.25">
      <c r="A65" s="188"/>
      <c r="B65" s="66" t="s">
        <v>114</v>
      </c>
      <c r="C65" s="74"/>
      <c r="D65" s="107"/>
      <c r="E65" s="107"/>
      <c r="F65" s="104"/>
    </row>
    <row r="66" spans="1:6" ht="44.25" customHeight="1" x14ac:dyDescent="0.25">
      <c r="A66" s="188"/>
      <c r="B66" s="76" t="s">
        <v>226</v>
      </c>
      <c r="C66" s="74" t="s">
        <v>98</v>
      </c>
      <c r="D66" s="107" t="s">
        <v>99</v>
      </c>
      <c r="E66" s="67">
        <v>18531</v>
      </c>
      <c r="F66" s="104">
        <f>'смета 2023'!C65/'ФЭО 2023'!E66</f>
        <v>1.6189088554314393</v>
      </c>
    </row>
    <row r="67" spans="1:6" x14ac:dyDescent="0.25">
      <c r="A67" s="188"/>
      <c r="B67" s="76" t="s">
        <v>225</v>
      </c>
      <c r="C67" s="74" t="s">
        <v>98</v>
      </c>
      <c r="D67" s="107" t="s">
        <v>99</v>
      </c>
      <c r="E67" s="67">
        <v>18531</v>
      </c>
      <c r="F67" s="104">
        <f>'смета 2023'!C66/'ФЭО 2023'!E67</f>
        <v>4.8567265662943173</v>
      </c>
    </row>
    <row r="68" spans="1:6" x14ac:dyDescent="0.25">
      <c r="A68" s="188"/>
      <c r="B68" s="66" t="s">
        <v>115</v>
      </c>
      <c r="C68" s="74"/>
      <c r="D68" s="107"/>
      <c r="E68" s="67"/>
      <c r="F68" s="104"/>
    </row>
    <row r="69" spans="1:6" ht="65.25" customHeight="1" x14ac:dyDescent="0.25">
      <c r="A69" s="188"/>
      <c r="B69" s="178" t="s">
        <v>227</v>
      </c>
      <c r="C69" s="74" t="s">
        <v>80</v>
      </c>
      <c r="D69" s="107" t="s">
        <v>99</v>
      </c>
      <c r="E69" s="67">
        <v>18531</v>
      </c>
      <c r="F69" s="104">
        <f>'смета 2023'!C68/'ФЭО 2023'!E69</f>
        <v>10.792725702876261</v>
      </c>
    </row>
    <row r="70" spans="1:6" ht="25.5" x14ac:dyDescent="0.25">
      <c r="A70" s="188"/>
      <c r="B70" s="76" t="s">
        <v>117</v>
      </c>
      <c r="C70" s="74" t="s">
        <v>80</v>
      </c>
      <c r="D70" s="107" t="s">
        <v>99</v>
      </c>
      <c r="E70" s="67">
        <v>18531</v>
      </c>
      <c r="F70" s="104">
        <f>'смета 2023'!C69/'ФЭО 2023'!E70</f>
        <v>53.963628514381305</v>
      </c>
    </row>
    <row r="71" spans="1:6" ht="0.75" customHeight="1" x14ac:dyDescent="0.25">
      <c r="A71" s="188"/>
      <c r="B71" s="76" t="s">
        <v>118</v>
      </c>
      <c r="C71" s="74" t="s">
        <v>80</v>
      </c>
      <c r="D71" s="107" t="s">
        <v>99</v>
      </c>
      <c r="E71" s="67">
        <v>19914</v>
      </c>
      <c r="F71" s="104">
        <f>'смета 2023'!C70/'ФЭО 2023'!E71</f>
        <v>0</v>
      </c>
    </row>
    <row r="72" spans="1:6" x14ac:dyDescent="0.25">
      <c r="A72" s="188"/>
      <c r="B72" s="66" t="s">
        <v>116</v>
      </c>
      <c r="C72" s="74"/>
      <c r="D72" s="107"/>
      <c r="E72" s="67"/>
      <c r="F72" s="104"/>
    </row>
    <row r="73" spans="1:6" ht="25.5" x14ac:dyDescent="0.25">
      <c r="A73" s="188"/>
      <c r="B73" s="76" t="s">
        <v>232</v>
      </c>
      <c r="C73" s="74" t="s">
        <v>231</v>
      </c>
      <c r="D73" s="107" t="s">
        <v>99</v>
      </c>
      <c r="E73" s="67">
        <v>18531</v>
      </c>
      <c r="F73" s="104">
        <f>'смета 2023'!C72/'ФЭО 2023'!E73</f>
        <v>172.68361124602018</v>
      </c>
    </row>
    <row r="74" spans="1:6" ht="25.5" x14ac:dyDescent="0.25">
      <c r="A74" s="188"/>
      <c r="B74" s="76" t="s">
        <v>230</v>
      </c>
      <c r="C74" s="74" t="s">
        <v>80</v>
      </c>
      <c r="D74" s="107" t="s">
        <v>99</v>
      </c>
      <c r="E74" s="67">
        <v>18531</v>
      </c>
      <c r="F74" s="104">
        <f>'смета 2023'!C73/'ФЭО 2023'!E74</f>
        <v>10.792725702876261</v>
      </c>
    </row>
    <row r="75" spans="1:6" ht="66.75" customHeight="1" thickBot="1" x14ac:dyDescent="0.3">
      <c r="A75" s="191"/>
      <c r="B75" s="179" t="s">
        <v>223</v>
      </c>
      <c r="C75" s="74" t="s">
        <v>216</v>
      </c>
      <c r="D75" s="108" t="s">
        <v>99</v>
      </c>
      <c r="E75" s="67">
        <v>18531</v>
      </c>
      <c r="F75" s="105">
        <f>'смета 2023'!C74/'ФЭО 2023'!E75</f>
        <v>29.67999568290972</v>
      </c>
    </row>
    <row r="76" spans="1:6" x14ac:dyDescent="0.25">
      <c r="A76" s="90">
        <v>6</v>
      </c>
      <c r="B76" s="94" t="s">
        <v>12</v>
      </c>
      <c r="C76" s="91"/>
      <c r="D76" s="92"/>
      <c r="E76" s="92"/>
      <c r="F76" s="93"/>
    </row>
    <row r="77" spans="1:6" ht="15.75" thickBot="1" x14ac:dyDescent="0.3">
      <c r="A77" s="89"/>
      <c r="B77" s="102" t="s">
        <v>53</v>
      </c>
      <c r="C77" s="169" t="s">
        <v>98</v>
      </c>
      <c r="D77" s="120" t="s">
        <v>99</v>
      </c>
      <c r="E77" s="67">
        <v>18531</v>
      </c>
      <c r="F77" s="85">
        <f>'смета 2023'!C76/'ФЭО 2023'!E77</f>
        <v>10.792725702876261</v>
      </c>
    </row>
    <row r="78" spans="1:6" ht="111" customHeight="1" thickBot="1" x14ac:dyDescent="0.3">
      <c r="A78" s="135">
        <v>7</v>
      </c>
      <c r="B78" s="87" t="s">
        <v>194</v>
      </c>
      <c r="C78" s="171" t="s">
        <v>219</v>
      </c>
      <c r="D78" s="173" t="s">
        <v>99</v>
      </c>
      <c r="E78" s="174">
        <v>18531</v>
      </c>
      <c r="F78" s="88">
        <f>'смета 2023'!C77/'ФЭО 2023'!E78</f>
        <v>86.341805623010089</v>
      </c>
    </row>
    <row r="79" spans="1:6" ht="30" customHeight="1" thickBot="1" x14ac:dyDescent="0.3">
      <c r="A79" s="166"/>
      <c r="B79" s="91" t="s">
        <v>214</v>
      </c>
      <c r="C79" s="167" t="s">
        <v>215</v>
      </c>
      <c r="D79" s="175" t="s">
        <v>99</v>
      </c>
      <c r="E79" s="174">
        <v>18531</v>
      </c>
      <c r="F79" s="168">
        <v>134.36000000000001</v>
      </c>
    </row>
    <row r="80" spans="1:6" ht="19.5" customHeight="1" thickBot="1" x14ac:dyDescent="0.3">
      <c r="A80" s="183" t="s">
        <v>190</v>
      </c>
      <c r="B80" s="184"/>
      <c r="C80" s="184"/>
      <c r="D80" s="184"/>
      <c r="E80" s="184"/>
      <c r="F80" s="121">
        <f>SUM(F78,F76,F53,F49,F38,F32,F21)-F79</f>
        <v>949.99594409368058</v>
      </c>
    </row>
    <row r="81" spans="1:6" ht="31.5" customHeight="1" thickBot="1" x14ac:dyDescent="0.3">
      <c r="A81" s="183" t="s">
        <v>123</v>
      </c>
      <c r="B81" s="184"/>
      <c r="C81" s="184"/>
      <c r="D81" s="184"/>
      <c r="E81" s="184"/>
      <c r="F81" s="121">
        <f>F80</f>
        <v>949.99594409368058</v>
      </c>
    </row>
    <row r="82" spans="1:6" ht="18.75" x14ac:dyDescent="0.25">
      <c r="C82" s="69"/>
    </row>
    <row r="83" spans="1:6" ht="15.75" x14ac:dyDescent="0.25">
      <c r="A83" s="136" t="s">
        <v>63</v>
      </c>
      <c r="B83"/>
      <c r="C83" s="137" t="s">
        <v>175</v>
      </c>
    </row>
    <row r="84" spans="1:6" ht="18.75" x14ac:dyDescent="0.25">
      <c r="C84" s="69"/>
    </row>
    <row r="85" spans="1:6" ht="18.75" x14ac:dyDescent="0.25">
      <c r="C85" s="69"/>
    </row>
    <row r="86" spans="1:6" x14ac:dyDescent="0.25">
      <c r="C86" s="70"/>
    </row>
  </sheetData>
  <mergeCells count="15">
    <mergeCell ref="A80:E80"/>
    <mergeCell ref="A81:E81"/>
    <mergeCell ref="D6:F6"/>
    <mergeCell ref="D7:F7"/>
    <mergeCell ref="D8:F8"/>
    <mergeCell ref="A22:A31"/>
    <mergeCell ref="A33:A37"/>
    <mergeCell ref="A39:A48"/>
    <mergeCell ref="A50:A52"/>
    <mergeCell ref="A54:A75"/>
    <mergeCell ref="D1:F1"/>
    <mergeCell ref="D2:F2"/>
    <mergeCell ref="D3:F3"/>
    <mergeCell ref="D4:F4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opLeftCell="A13" workbookViewId="0">
      <selection activeCell="DL10" sqref="DL10"/>
    </sheetView>
  </sheetViews>
  <sheetFormatPr defaultColWidth="0.85546875" defaultRowHeight="12.75" x14ac:dyDescent="0.2"/>
  <cols>
    <col min="1" max="16384" width="0.85546875" style="140"/>
  </cols>
  <sheetData>
    <row r="1" spans="1:256" s="138" customFormat="1" ht="35.25" customHeight="1" x14ac:dyDescent="0.2">
      <c r="DP1" s="139"/>
      <c r="DQ1" s="139"/>
      <c r="DR1" s="139"/>
      <c r="DS1" s="139"/>
      <c r="DT1" s="139"/>
      <c r="DU1" s="139"/>
      <c r="DW1" s="139"/>
      <c r="DY1" s="232" t="s">
        <v>127</v>
      </c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</row>
    <row r="3" spans="1:256" x14ac:dyDescent="0.2">
      <c r="EV3" s="233" t="s">
        <v>128</v>
      </c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5"/>
    </row>
    <row r="4" spans="1:256" x14ac:dyDescent="0.2">
      <c r="ET4" s="141" t="s">
        <v>129</v>
      </c>
      <c r="EV4" s="233" t="s">
        <v>130</v>
      </c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5"/>
    </row>
    <row r="5" spans="1:256" s="142" customFormat="1" x14ac:dyDescent="0.2">
      <c r="A5" s="206" t="s">
        <v>176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1" t="s">
        <v>131</v>
      </c>
      <c r="EU5" s="140"/>
      <c r="EV5" s="236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8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</row>
    <row r="6" spans="1:256" s="143" customFormat="1" ht="11.25" x14ac:dyDescent="0.2">
      <c r="A6" s="239" t="s">
        <v>132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</row>
    <row r="8" spans="1:256" ht="13.5" customHeight="1" x14ac:dyDescent="0.2">
      <c r="BQ8" s="193" t="s">
        <v>133</v>
      </c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5"/>
      <c r="CI8" s="193" t="s">
        <v>134</v>
      </c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5"/>
    </row>
    <row r="9" spans="1:256" ht="15" customHeight="1" x14ac:dyDescent="0.25">
      <c r="BO9" s="144" t="s">
        <v>135</v>
      </c>
      <c r="BQ9" s="229" t="s">
        <v>177</v>
      </c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1"/>
      <c r="CI9" s="229" t="s">
        <v>229</v>
      </c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1"/>
      <c r="DE9" s="140" t="s">
        <v>136</v>
      </c>
    </row>
    <row r="10" spans="1:256" x14ac:dyDescent="0.2">
      <c r="DE10" s="140" t="s">
        <v>137</v>
      </c>
      <c r="EE10" s="207"/>
      <c r="EF10" s="207"/>
      <c r="EG10" s="207"/>
      <c r="EH10" s="140" t="s">
        <v>138</v>
      </c>
      <c r="EJ10" s="206"/>
      <c r="EK10" s="206"/>
      <c r="EL10" s="206"/>
      <c r="EM10" s="206"/>
      <c r="EN10" s="206"/>
      <c r="EO10" s="206"/>
      <c r="EP10" s="206"/>
      <c r="EQ10" s="206"/>
      <c r="ER10" s="206"/>
      <c r="ES10" s="208"/>
      <c r="ET10" s="208"/>
      <c r="EU10" s="208"/>
      <c r="EV10" s="208"/>
      <c r="EW10" s="209"/>
      <c r="EX10" s="209"/>
      <c r="EY10" s="209"/>
      <c r="FA10" s="140" t="s">
        <v>139</v>
      </c>
      <c r="FF10" s="207"/>
      <c r="FG10" s="207"/>
      <c r="FH10" s="207"/>
      <c r="FI10" s="207"/>
      <c r="FJ10" s="207"/>
    </row>
    <row r="11" spans="1:256" x14ac:dyDescent="0.2">
      <c r="AH11" s="141" t="s">
        <v>140</v>
      </c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W11" s="140" t="s">
        <v>141</v>
      </c>
      <c r="AZ11" s="207"/>
      <c r="BA11" s="207"/>
      <c r="BB11" s="207"/>
      <c r="BC11" s="140" t="s">
        <v>138</v>
      </c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8">
        <v>20</v>
      </c>
      <c r="BR11" s="208"/>
      <c r="BS11" s="208"/>
      <c r="BT11" s="208"/>
      <c r="BU11" s="209"/>
      <c r="BV11" s="209"/>
      <c r="BW11" s="209"/>
      <c r="BY11" s="140" t="s">
        <v>142</v>
      </c>
      <c r="DE11" s="140" t="s">
        <v>143</v>
      </c>
      <c r="DW11" s="145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J11" s="141" t="s">
        <v>144</v>
      </c>
    </row>
    <row r="13" spans="1:256" s="146" customFormat="1" ht="12.75" customHeight="1" x14ac:dyDescent="0.2">
      <c r="A13" s="220" t="s">
        <v>145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2"/>
      <c r="AE13" s="223" t="s">
        <v>146</v>
      </c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5"/>
      <c r="BI13" s="223" t="s">
        <v>147</v>
      </c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5"/>
      <c r="BX13" s="223" t="s">
        <v>148</v>
      </c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5"/>
      <c r="CM13" s="220" t="s">
        <v>149</v>
      </c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2"/>
      <c r="DT13" s="210" t="s">
        <v>150</v>
      </c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2"/>
      <c r="EV13" s="210" t="s">
        <v>178</v>
      </c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2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256" ht="27" customHeight="1" x14ac:dyDescent="0.2">
      <c r="A14" s="213" t="s">
        <v>151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6" t="s">
        <v>152</v>
      </c>
      <c r="V14" s="217"/>
      <c r="W14" s="217"/>
      <c r="X14" s="217"/>
      <c r="Y14" s="217"/>
      <c r="Z14" s="217"/>
      <c r="AA14" s="217"/>
      <c r="AB14" s="217"/>
      <c r="AC14" s="217"/>
      <c r="AD14" s="218"/>
      <c r="AE14" s="226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8"/>
      <c r="BI14" s="226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8"/>
      <c r="BX14" s="226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8"/>
      <c r="CM14" s="219" t="s">
        <v>179</v>
      </c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3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5"/>
      <c r="EV14" s="213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5"/>
    </row>
    <row r="15" spans="1:256" s="147" customFormat="1" x14ac:dyDescent="0.2">
      <c r="A15" s="205">
        <v>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>
        <v>2</v>
      </c>
      <c r="V15" s="205"/>
      <c r="W15" s="205"/>
      <c r="X15" s="205"/>
      <c r="Y15" s="205"/>
      <c r="Z15" s="205"/>
      <c r="AA15" s="205"/>
      <c r="AB15" s="205"/>
      <c r="AC15" s="205"/>
      <c r="AD15" s="205"/>
      <c r="AE15" s="205">
        <v>3</v>
      </c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>
        <v>4</v>
      </c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>
        <v>5</v>
      </c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>
        <v>6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>
        <v>7</v>
      </c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>
        <v>8</v>
      </c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>
        <v>9</v>
      </c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>
        <v>10</v>
      </c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pans="1:256" s="148" customFormat="1" ht="12.75" customHeight="1" x14ac:dyDescent="0.2">
      <c r="A16" s="192" t="s">
        <v>153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8" t="s">
        <v>180</v>
      </c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200"/>
      <c r="BI16" s="197">
        <v>1</v>
      </c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>
        <v>42500</v>
      </c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201">
        <v>6375</v>
      </c>
      <c r="CN16" s="202"/>
      <c r="CO16" s="202"/>
      <c r="CP16" s="202"/>
      <c r="CQ16" s="202"/>
      <c r="CR16" s="202"/>
      <c r="CS16" s="202"/>
      <c r="CT16" s="202"/>
      <c r="CU16" s="202"/>
      <c r="CV16" s="202"/>
      <c r="CW16" s="203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>
        <f>SUM(BX16+CM16)</f>
        <v>48875</v>
      </c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2">
        <f>DT16*12</f>
        <v>586500</v>
      </c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pans="1:256" s="148" customFormat="1" ht="12.75" customHeight="1" x14ac:dyDescent="0.2">
      <c r="A17" s="192" t="s">
        <v>153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8" t="s">
        <v>181</v>
      </c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200"/>
      <c r="BI17" s="197">
        <v>1</v>
      </c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>
        <v>31400</v>
      </c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201">
        <v>4710</v>
      </c>
      <c r="CN17" s="202"/>
      <c r="CO17" s="202"/>
      <c r="CP17" s="202"/>
      <c r="CQ17" s="202"/>
      <c r="CR17" s="202"/>
      <c r="CS17" s="202"/>
      <c r="CT17" s="202"/>
      <c r="CU17" s="202"/>
      <c r="CV17" s="202"/>
      <c r="CW17" s="203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>
        <f t="shared" ref="DT17:DT22" si="0">SUM(BX17+CM17)</f>
        <v>36110</v>
      </c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2">
        <f t="shared" ref="EV17:EV26" si="1">DT17*12</f>
        <v>433320</v>
      </c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s="148" customFormat="1" ht="12.75" customHeight="1" x14ac:dyDescent="0.2">
      <c r="A18" s="192" t="s">
        <v>153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8" t="s">
        <v>182</v>
      </c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00"/>
      <c r="BI18" s="197">
        <v>1</v>
      </c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>
        <v>23600</v>
      </c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201">
        <v>3540</v>
      </c>
      <c r="CN18" s="202"/>
      <c r="CO18" s="202"/>
      <c r="CP18" s="202"/>
      <c r="CQ18" s="202"/>
      <c r="CR18" s="202"/>
      <c r="CS18" s="202"/>
      <c r="CT18" s="202"/>
      <c r="CU18" s="202"/>
      <c r="CV18" s="202"/>
      <c r="CW18" s="203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>
        <f t="shared" si="0"/>
        <v>27140</v>
      </c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2">
        <f t="shared" si="1"/>
        <v>325680</v>
      </c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pans="1:256" s="148" customFormat="1" ht="12.75" customHeight="1" x14ac:dyDescent="0.2">
      <c r="A19" s="192" t="s">
        <v>153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8" t="s">
        <v>183</v>
      </c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200"/>
      <c r="BI19" s="204">
        <v>1</v>
      </c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197">
        <v>28000</v>
      </c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201">
        <v>4200</v>
      </c>
      <c r="CN19" s="202"/>
      <c r="CO19" s="202"/>
      <c r="CP19" s="202"/>
      <c r="CQ19" s="202"/>
      <c r="CR19" s="202"/>
      <c r="CS19" s="202"/>
      <c r="CT19" s="202"/>
      <c r="CU19" s="202"/>
      <c r="CV19" s="202"/>
      <c r="CW19" s="203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>
        <f t="shared" si="0"/>
        <v>32200</v>
      </c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2">
        <f t="shared" si="1"/>
        <v>386400</v>
      </c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256" s="148" customFormat="1" ht="39" customHeight="1" x14ac:dyDescent="0.2">
      <c r="A20" s="192" t="s">
        <v>153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8" t="s">
        <v>158</v>
      </c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200"/>
      <c r="BI20" s="197">
        <v>1</v>
      </c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>
        <v>28000</v>
      </c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201">
        <v>4200</v>
      </c>
      <c r="CN20" s="202"/>
      <c r="CO20" s="202"/>
      <c r="CP20" s="202"/>
      <c r="CQ20" s="202"/>
      <c r="CR20" s="202"/>
      <c r="CS20" s="202"/>
      <c r="CT20" s="202"/>
      <c r="CU20" s="202"/>
      <c r="CV20" s="202"/>
      <c r="CW20" s="203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>
        <f t="shared" si="0"/>
        <v>32200</v>
      </c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2">
        <f t="shared" si="1"/>
        <v>386400</v>
      </c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</row>
    <row r="21" spans="1:256" s="148" customFormat="1" ht="25.5" customHeight="1" x14ac:dyDescent="0.2">
      <c r="A21" s="192" t="s">
        <v>153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8" t="s">
        <v>184</v>
      </c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200"/>
      <c r="BI21" s="197">
        <v>1</v>
      </c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>
        <v>23600</v>
      </c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201">
        <v>3540</v>
      </c>
      <c r="CN21" s="202"/>
      <c r="CO21" s="202"/>
      <c r="CP21" s="202"/>
      <c r="CQ21" s="202"/>
      <c r="CR21" s="202"/>
      <c r="CS21" s="202"/>
      <c r="CT21" s="202"/>
      <c r="CU21" s="202"/>
      <c r="CV21" s="202"/>
      <c r="CW21" s="203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>
        <f t="shared" si="0"/>
        <v>27140</v>
      </c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2">
        <f t="shared" si="1"/>
        <v>325680</v>
      </c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</row>
    <row r="22" spans="1:256" s="148" customFormat="1" ht="12.75" customHeight="1" x14ac:dyDescent="0.2">
      <c r="A22" s="192" t="s">
        <v>153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8" t="s">
        <v>185</v>
      </c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200"/>
      <c r="BI22" s="197">
        <v>1</v>
      </c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>
        <v>23600</v>
      </c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201">
        <v>3540</v>
      </c>
      <c r="CN22" s="202"/>
      <c r="CO22" s="202"/>
      <c r="CP22" s="202"/>
      <c r="CQ22" s="202"/>
      <c r="CR22" s="202"/>
      <c r="CS22" s="202"/>
      <c r="CT22" s="202"/>
      <c r="CU22" s="202"/>
      <c r="CV22" s="202"/>
      <c r="CW22" s="203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>
        <f t="shared" si="0"/>
        <v>27140</v>
      </c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2">
        <f t="shared" si="1"/>
        <v>325680</v>
      </c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</row>
    <row r="23" spans="1:256" s="148" customFormat="1" ht="12.75" customHeight="1" x14ac:dyDescent="0.2">
      <c r="A23" s="192" t="s">
        <v>154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 t="s">
        <v>186</v>
      </c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200"/>
      <c r="BI23" s="197">
        <v>2</v>
      </c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>
        <v>21300</v>
      </c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201">
        <v>3195</v>
      </c>
      <c r="CN23" s="202"/>
      <c r="CO23" s="202"/>
      <c r="CP23" s="202"/>
      <c r="CQ23" s="202"/>
      <c r="CR23" s="202"/>
      <c r="CS23" s="202"/>
      <c r="CT23" s="202"/>
      <c r="CU23" s="202"/>
      <c r="CV23" s="202"/>
      <c r="CW23" s="203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>
        <f>SUM(BX23+CM23)*2</f>
        <v>48990</v>
      </c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2">
        <f t="shared" si="1"/>
        <v>587880</v>
      </c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s="148" customFormat="1" ht="12.75" customHeight="1" x14ac:dyDescent="0.2">
      <c r="A24" s="192" t="s">
        <v>154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8" t="s">
        <v>187</v>
      </c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0"/>
      <c r="BI24" s="197">
        <v>2</v>
      </c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>
        <v>17200</v>
      </c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201">
        <v>2580</v>
      </c>
      <c r="CN24" s="202"/>
      <c r="CO24" s="202"/>
      <c r="CP24" s="202"/>
      <c r="CQ24" s="202"/>
      <c r="CR24" s="202"/>
      <c r="CS24" s="202"/>
      <c r="CT24" s="202"/>
      <c r="CU24" s="202"/>
      <c r="CV24" s="202"/>
      <c r="CW24" s="203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>
        <f>SUM(BX24+CM24)*2</f>
        <v>39560</v>
      </c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2">
        <f t="shared" si="1"/>
        <v>474720</v>
      </c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s="148" customFormat="1" ht="12.75" customHeight="1" x14ac:dyDescent="0.2">
      <c r="A25" s="192" t="s">
        <v>154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8" t="s">
        <v>188</v>
      </c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200"/>
      <c r="BI25" s="197">
        <v>1</v>
      </c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>
        <v>17200</v>
      </c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201">
        <v>2580</v>
      </c>
      <c r="CN25" s="202"/>
      <c r="CO25" s="202"/>
      <c r="CP25" s="202"/>
      <c r="CQ25" s="202"/>
      <c r="CR25" s="202"/>
      <c r="CS25" s="202"/>
      <c r="CT25" s="202"/>
      <c r="CU25" s="202"/>
      <c r="CV25" s="202"/>
      <c r="CW25" s="203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>
        <f>SUM(BX25+CM25)</f>
        <v>19780</v>
      </c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2">
        <f t="shared" si="1"/>
        <v>237360</v>
      </c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x14ac:dyDescent="0.2">
      <c r="A26" s="192" t="s">
        <v>154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8" t="s">
        <v>189</v>
      </c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200"/>
      <c r="BI26" s="197">
        <v>1</v>
      </c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>
        <v>17200</v>
      </c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201">
        <v>2580</v>
      </c>
      <c r="CN26" s="202"/>
      <c r="CO26" s="202"/>
      <c r="CP26" s="202"/>
      <c r="CQ26" s="202"/>
      <c r="CR26" s="202"/>
      <c r="CS26" s="202"/>
      <c r="CT26" s="202"/>
      <c r="CU26" s="202"/>
      <c r="CV26" s="202"/>
      <c r="CW26" s="203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>
        <f>SUM(BX26+CM26)</f>
        <v>19780</v>
      </c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2">
        <f t="shared" si="1"/>
        <v>237360</v>
      </c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</row>
    <row r="27" spans="1:256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8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200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</row>
    <row r="28" spans="1:256" x14ac:dyDescent="0.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8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200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</row>
    <row r="29" spans="1:256" s="138" customFormat="1" x14ac:dyDescent="0.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8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0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</row>
    <row r="30" spans="1:256" x14ac:dyDescent="0.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</row>
    <row r="31" spans="1:256" x14ac:dyDescent="0.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</row>
    <row r="32" spans="1:256" s="138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1" t="s">
        <v>155</v>
      </c>
      <c r="BH32" s="140"/>
      <c r="BI32" s="197">
        <f>SUM(BI16:BW26)</f>
        <v>13</v>
      </c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>
        <f>SUM(BX16:CL30)</f>
        <v>273600</v>
      </c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>
        <f>SUM(CM16:CW30)</f>
        <v>41040</v>
      </c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>
        <f>SUM(DT16:EU31)</f>
        <v>358915</v>
      </c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3">
        <f>SUM(EV16:FJ31)</f>
        <v>4306980</v>
      </c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5"/>
    </row>
    <row r="33" spans="1:166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240" t="s">
        <v>156</v>
      </c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138"/>
      <c r="BG33" s="138"/>
      <c r="BH33" s="138"/>
      <c r="BI33" s="138"/>
      <c r="BJ33" s="240" t="s">
        <v>157</v>
      </c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</row>
  </sheetData>
  <mergeCells count="212">
    <mergeCell ref="AJ33:BE33"/>
    <mergeCell ref="BJ33:CZ33"/>
    <mergeCell ref="BI32:BW32"/>
    <mergeCell ref="BX32:CL32"/>
    <mergeCell ref="CM32:CW32"/>
    <mergeCell ref="CX32:DH32"/>
    <mergeCell ref="DI32:DS32"/>
    <mergeCell ref="DT32:EU32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CX27:DH27"/>
    <mergeCell ref="DI27:DS27"/>
    <mergeCell ref="DT27:EU27"/>
    <mergeCell ref="A28:T28"/>
    <mergeCell ref="U28:AD28"/>
    <mergeCell ref="AE28:BH28"/>
    <mergeCell ref="BI28:BW28"/>
    <mergeCell ref="A25:T25"/>
    <mergeCell ref="U25:AD25"/>
    <mergeCell ref="AE25:BH25"/>
    <mergeCell ref="BI25:BW25"/>
    <mergeCell ref="BX25:CL25"/>
    <mergeCell ref="CM25:CW25"/>
    <mergeCell ref="BI24:BW24"/>
    <mergeCell ref="BX24:CL24"/>
    <mergeCell ref="CM24:CW24"/>
    <mergeCell ref="A24:T24"/>
    <mergeCell ref="U24:AD24"/>
    <mergeCell ref="AE24:BH24"/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EV13:FJ14"/>
    <mergeCell ref="A14:T14"/>
    <mergeCell ref="U14:AD14"/>
    <mergeCell ref="CM14:CW14"/>
    <mergeCell ref="CX14:DH14"/>
    <mergeCell ref="DI14:DS14"/>
    <mergeCell ref="A13:AD13"/>
    <mergeCell ref="AE13:BH14"/>
    <mergeCell ref="BI13:BW14"/>
    <mergeCell ref="BX13:CL14"/>
    <mergeCell ref="CM13:DS13"/>
    <mergeCell ref="DT13:EU14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A15:T15"/>
    <mergeCell ref="U15:AD15"/>
    <mergeCell ref="AE15:BH15"/>
    <mergeCell ref="BI15:BW15"/>
    <mergeCell ref="BX15:CL15"/>
    <mergeCell ref="CM15:CW15"/>
    <mergeCell ref="CX16:DH16"/>
    <mergeCell ref="DI16:DS16"/>
    <mergeCell ref="DT16:EU16"/>
    <mergeCell ref="EV16:FJ16"/>
    <mergeCell ref="EV17:FJ17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DI23:DS23"/>
    <mergeCell ref="DT23:EU23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DT25:EU25"/>
    <mergeCell ref="EV25:FJ25"/>
    <mergeCell ref="EV26:FJ26"/>
    <mergeCell ref="EV22:FJ22"/>
    <mergeCell ref="A27:T27"/>
    <mergeCell ref="U27:AD27"/>
    <mergeCell ref="AE27:BH27"/>
    <mergeCell ref="EV23:FJ23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A23:T23"/>
    <mergeCell ref="U23:AD23"/>
    <mergeCell ref="AE23:BH23"/>
    <mergeCell ref="BI23:BW23"/>
    <mergeCell ref="BX23:CL23"/>
    <mergeCell ref="CM23:CW23"/>
    <mergeCell ref="CX23:DH23"/>
    <mergeCell ref="BI27:BW27"/>
    <mergeCell ref="BX27:CL27"/>
    <mergeCell ref="CM27:CW27"/>
    <mergeCell ref="CX28:DH28"/>
    <mergeCell ref="DI28:DS28"/>
    <mergeCell ref="DT28:EU28"/>
    <mergeCell ref="EV28:FJ28"/>
    <mergeCell ref="EV27:FJ2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CX24:DH24"/>
    <mergeCell ref="DI24:DS24"/>
    <mergeCell ref="DT24:EU24"/>
    <mergeCell ref="EV24:FJ24"/>
    <mergeCell ref="CX25:DH25"/>
    <mergeCell ref="DI25:DS25"/>
    <mergeCell ref="AE29:BH29"/>
    <mergeCell ref="BI29:BW29"/>
    <mergeCell ref="BX29:CL29"/>
    <mergeCell ref="CM29:CW29"/>
    <mergeCell ref="CX29:DH29"/>
    <mergeCell ref="DI29:DS29"/>
    <mergeCell ref="DT29:EU29"/>
    <mergeCell ref="BX28:CL28"/>
    <mergeCell ref="CM28:CW28"/>
    <mergeCell ref="EV29:FJ29"/>
    <mergeCell ref="EV32:FJ32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T30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A29:T29"/>
    <mergeCell ref="U29:A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смета 2023</vt:lpstr>
      <vt:lpstr>ФЭО 2023</vt:lpstr>
      <vt:lpstr>ШР 2023</vt:lpstr>
      <vt:lpstr>'смета 2023'!Заголовки_для_печати</vt:lpstr>
      <vt:lpstr>'ФЭО 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Ольга</cp:lastModifiedBy>
  <cp:lastPrinted>2023-04-05T12:58:29Z</cp:lastPrinted>
  <dcterms:created xsi:type="dcterms:W3CDTF">2020-11-30T09:18:12Z</dcterms:created>
  <dcterms:modified xsi:type="dcterms:W3CDTF">2023-04-14T03:30:21Z</dcterms:modified>
</cp:coreProperties>
</file>